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Oriente" sheetId="31" r:id="rId3"/>
    <sheet name="Amazonas" sheetId="8" r:id="rId4"/>
    <sheet name="Loreto" sheetId="24" r:id="rId5"/>
    <sheet name="San Martín" sheetId="25" r:id="rId6"/>
    <sheet name="Ucayali" sheetId="26" r:id="rId7"/>
  </sheets>
  <calcPr calcId="145621"/>
</workbook>
</file>

<file path=xl/calcChain.xml><?xml version="1.0" encoding="utf-8"?>
<calcChain xmlns="http://schemas.openxmlformats.org/spreadsheetml/2006/main">
  <c r="C70" i="31" l="1"/>
  <c r="O79" i="31"/>
  <c r="O78" i="31"/>
  <c r="I64" i="31"/>
  <c r="H64" i="31"/>
  <c r="M109" i="26" l="1"/>
  <c r="L109" i="26"/>
  <c r="M105" i="26"/>
  <c r="L105" i="26"/>
  <c r="M101" i="26"/>
  <c r="L101" i="26"/>
  <c r="F109" i="26"/>
  <c r="E109" i="26"/>
  <c r="F105" i="26"/>
  <c r="E105" i="26"/>
  <c r="F101" i="26"/>
  <c r="E101" i="26"/>
  <c r="M105" i="24"/>
  <c r="M105" i="25"/>
  <c r="M109" i="25"/>
  <c r="L109" i="25"/>
  <c r="L105" i="25"/>
  <c r="M101" i="25"/>
  <c r="L101" i="25"/>
  <c r="F109" i="25"/>
  <c r="E109" i="25"/>
  <c r="F105" i="25"/>
  <c r="E105" i="25"/>
  <c r="F101" i="25"/>
  <c r="E101" i="25"/>
  <c r="M109" i="24"/>
  <c r="L109" i="24"/>
  <c r="L105" i="24"/>
  <c r="M101" i="24"/>
  <c r="L101" i="24"/>
  <c r="F109" i="24"/>
  <c r="E109" i="24"/>
  <c r="F105" i="24"/>
  <c r="E105" i="24"/>
  <c r="F101" i="24"/>
  <c r="E101" i="24"/>
  <c r="C33" i="26"/>
  <c r="C33" i="25"/>
  <c r="C33" i="8"/>
  <c r="F105" i="8"/>
  <c r="H49" i="26"/>
  <c r="G49" i="26"/>
  <c r="H48" i="26"/>
  <c r="G48" i="26"/>
  <c r="H50" i="24"/>
  <c r="G50" i="24"/>
  <c r="H49" i="24"/>
  <c r="G49" i="24"/>
  <c r="H48" i="24"/>
  <c r="G48" i="24"/>
  <c r="H47" i="24"/>
  <c r="G47" i="24"/>
  <c r="H46" i="24"/>
  <c r="G46" i="24"/>
  <c r="G52" i="26" l="1"/>
  <c r="H52" i="26"/>
  <c r="G53" i="26"/>
  <c r="H53" i="26"/>
  <c r="C33" i="24"/>
  <c r="I27" i="31" l="1"/>
  <c r="H27" i="31"/>
  <c r="I26" i="31"/>
  <c r="H26" i="31"/>
  <c r="I25" i="31"/>
  <c r="H25" i="31"/>
  <c r="I24" i="31"/>
  <c r="H24" i="31"/>
  <c r="I23" i="31"/>
  <c r="H23" i="31"/>
  <c r="I22" i="31"/>
  <c r="H22" i="31"/>
  <c r="I21" i="31"/>
  <c r="H21" i="31"/>
  <c r="I20" i="31"/>
  <c r="H20" i="31"/>
  <c r="I19" i="31"/>
  <c r="H19" i="31"/>
  <c r="I18" i="31"/>
  <c r="H18" i="31"/>
  <c r="I17" i="31"/>
  <c r="H17" i="31"/>
  <c r="I16" i="31"/>
  <c r="H16" i="31"/>
  <c r="I15" i="31"/>
  <c r="H15" i="31"/>
  <c r="I14" i="31"/>
  <c r="H14" i="31"/>
  <c r="I13" i="31"/>
  <c r="H13" i="31"/>
  <c r="I12" i="31"/>
  <c r="H12" i="31"/>
  <c r="H27" i="8"/>
  <c r="I27" i="8"/>
  <c r="O112" i="26" l="1"/>
  <c r="N112" i="26"/>
  <c r="H112" i="26"/>
  <c r="G112" i="26"/>
  <c r="O111" i="26"/>
  <c r="N111" i="26"/>
  <c r="H111" i="26"/>
  <c r="G111" i="26"/>
  <c r="O110" i="26"/>
  <c r="N110" i="26"/>
  <c r="H110" i="26"/>
  <c r="G110" i="26"/>
  <c r="O109" i="26"/>
  <c r="N109" i="26"/>
  <c r="J109" i="26"/>
  <c r="H109" i="26"/>
  <c r="G109" i="26"/>
  <c r="C109" i="26"/>
  <c r="O108" i="26"/>
  <c r="N108" i="26"/>
  <c r="H108" i="26"/>
  <c r="G108" i="26"/>
  <c r="O107" i="26"/>
  <c r="N107" i="26"/>
  <c r="H107" i="26"/>
  <c r="G107" i="26"/>
  <c r="O106" i="26"/>
  <c r="N106" i="26"/>
  <c r="H106" i="26"/>
  <c r="G106" i="26"/>
  <c r="O105" i="26"/>
  <c r="N105" i="26"/>
  <c r="J105" i="26"/>
  <c r="H105" i="26"/>
  <c r="G105" i="26"/>
  <c r="C105" i="26"/>
  <c r="O104" i="26"/>
  <c r="N104" i="26"/>
  <c r="H104" i="26"/>
  <c r="G104" i="26"/>
  <c r="O103" i="26"/>
  <c r="N103" i="26"/>
  <c r="H103" i="26"/>
  <c r="G103" i="26"/>
  <c r="O102" i="26"/>
  <c r="N102" i="26"/>
  <c r="H102" i="26"/>
  <c r="G102" i="26"/>
  <c r="O101" i="26"/>
  <c r="N101" i="26"/>
  <c r="J101" i="26"/>
  <c r="H101" i="26"/>
  <c r="G101" i="26"/>
  <c r="C101" i="26"/>
  <c r="M90" i="26"/>
  <c r="O90" i="26" s="1"/>
  <c r="L90" i="26"/>
  <c r="L89" i="26" s="1"/>
  <c r="F90" i="26"/>
  <c r="G88" i="26" s="1"/>
  <c r="E90" i="26"/>
  <c r="E89" i="26" s="1"/>
  <c r="H88" i="26"/>
  <c r="H87" i="26"/>
  <c r="H86" i="26"/>
  <c r="H85" i="26"/>
  <c r="H84" i="26"/>
  <c r="H83" i="26"/>
  <c r="H82" i="26"/>
  <c r="G82" i="26"/>
  <c r="H81" i="26"/>
  <c r="G81" i="26"/>
  <c r="H80" i="26"/>
  <c r="G80" i="26"/>
  <c r="H79" i="26"/>
  <c r="G79" i="26"/>
  <c r="H78" i="26"/>
  <c r="G78" i="26"/>
  <c r="H77" i="26"/>
  <c r="G77" i="26"/>
  <c r="H76" i="26"/>
  <c r="G76" i="26"/>
  <c r="H75" i="26"/>
  <c r="G75" i="26"/>
  <c r="H74" i="26"/>
  <c r="G74" i="26"/>
  <c r="O73" i="26"/>
  <c r="H73" i="26"/>
  <c r="G73" i="26"/>
  <c r="O72" i="26"/>
  <c r="H72" i="26"/>
  <c r="G72" i="26"/>
  <c r="C66" i="26"/>
  <c r="M59" i="26"/>
  <c r="L59" i="26"/>
  <c r="G59" i="26"/>
  <c r="H59" i="26"/>
  <c r="H58" i="26"/>
  <c r="G58" i="26"/>
  <c r="H57" i="26"/>
  <c r="G57" i="26"/>
  <c r="H56" i="26"/>
  <c r="G56" i="26"/>
  <c r="H55" i="26"/>
  <c r="G55" i="26"/>
  <c r="H54" i="26"/>
  <c r="G54" i="26"/>
  <c r="H51" i="26"/>
  <c r="G51" i="26"/>
  <c r="H50" i="26"/>
  <c r="G50" i="26"/>
  <c r="H47" i="26"/>
  <c r="G47" i="26"/>
  <c r="H46" i="26"/>
  <c r="G46" i="26"/>
  <c r="H45" i="26"/>
  <c r="G45" i="26"/>
  <c r="H44" i="26"/>
  <c r="G44" i="26"/>
  <c r="H43" i="26"/>
  <c r="G43" i="26"/>
  <c r="O42" i="26"/>
  <c r="N42" i="26"/>
  <c r="H42" i="26"/>
  <c r="G42" i="26"/>
  <c r="O41" i="26"/>
  <c r="N41" i="26"/>
  <c r="H41" i="26"/>
  <c r="G41" i="26"/>
  <c r="O40" i="26"/>
  <c r="N40" i="26"/>
  <c r="H40" i="26"/>
  <c r="G40" i="26"/>
  <c r="O39" i="26"/>
  <c r="N39" i="26"/>
  <c r="H39" i="26"/>
  <c r="G39" i="26"/>
  <c r="I27" i="26"/>
  <c r="J22" i="26" s="1"/>
  <c r="H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L19" i="26"/>
  <c r="K19" i="26"/>
  <c r="L18" i="26"/>
  <c r="K18" i="26"/>
  <c r="J18" i="26"/>
  <c r="L17" i="26"/>
  <c r="K17" i="26"/>
  <c r="L16" i="26"/>
  <c r="K16" i="26"/>
  <c r="L15" i="26"/>
  <c r="K15" i="26"/>
  <c r="L14" i="26"/>
  <c r="K14" i="26"/>
  <c r="L13" i="26"/>
  <c r="K13" i="26"/>
  <c r="L12" i="26"/>
  <c r="K12" i="26"/>
  <c r="O112" i="25"/>
  <c r="N112" i="25"/>
  <c r="H112" i="25"/>
  <c r="G112" i="25"/>
  <c r="O111" i="25"/>
  <c r="N111" i="25"/>
  <c r="H111" i="25"/>
  <c r="G111" i="25"/>
  <c r="O110" i="25"/>
  <c r="N110" i="25"/>
  <c r="H110" i="25"/>
  <c r="G110" i="25"/>
  <c r="O109" i="25"/>
  <c r="N109" i="25"/>
  <c r="J109" i="25"/>
  <c r="H109" i="25"/>
  <c r="G109" i="25"/>
  <c r="C109" i="25"/>
  <c r="O108" i="25"/>
  <c r="N108" i="25"/>
  <c r="H108" i="25"/>
  <c r="G108" i="25"/>
  <c r="O107" i="25"/>
  <c r="N107" i="25"/>
  <c r="H107" i="25"/>
  <c r="G107" i="25"/>
  <c r="O106" i="25"/>
  <c r="N106" i="25"/>
  <c r="H106" i="25"/>
  <c r="G106" i="25"/>
  <c r="O105" i="25"/>
  <c r="N105" i="25"/>
  <c r="J105" i="25"/>
  <c r="H105" i="25"/>
  <c r="G105" i="25"/>
  <c r="C105" i="25"/>
  <c r="O104" i="25"/>
  <c r="N104" i="25"/>
  <c r="H104" i="25"/>
  <c r="G104" i="25"/>
  <c r="O103" i="25"/>
  <c r="N103" i="25"/>
  <c r="H103" i="25"/>
  <c r="G103" i="25"/>
  <c r="O102" i="25"/>
  <c r="N102" i="25"/>
  <c r="H102" i="25"/>
  <c r="G102" i="25"/>
  <c r="O101" i="25"/>
  <c r="N101" i="25"/>
  <c r="J101" i="25"/>
  <c r="H101" i="25"/>
  <c r="G101" i="25"/>
  <c r="C101" i="25"/>
  <c r="O90" i="25"/>
  <c r="N90" i="25"/>
  <c r="M90" i="25"/>
  <c r="L90" i="25"/>
  <c r="H90" i="25"/>
  <c r="G90" i="25"/>
  <c r="F90" i="25"/>
  <c r="E90" i="25"/>
  <c r="M89" i="25"/>
  <c r="L89" i="25"/>
  <c r="H89" i="25"/>
  <c r="F89" i="25"/>
  <c r="G89" i="25" s="1"/>
  <c r="E89" i="25"/>
  <c r="O88" i="25"/>
  <c r="N88" i="25"/>
  <c r="H88" i="25"/>
  <c r="G88" i="25"/>
  <c r="O87" i="25"/>
  <c r="N87" i="25"/>
  <c r="H87" i="25"/>
  <c r="G87" i="25"/>
  <c r="O86" i="25"/>
  <c r="N86" i="25"/>
  <c r="H86" i="25"/>
  <c r="G86" i="25"/>
  <c r="O85" i="25"/>
  <c r="N85" i="25"/>
  <c r="H85" i="25"/>
  <c r="G85" i="25"/>
  <c r="O84" i="25"/>
  <c r="N84" i="25"/>
  <c r="H84" i="25"/>
  <c r="G84" i="25"/>
  <c r="O83" i="25"/>
  <c r="N83" i="25"/>
  <c r="H83" i="25"/>
  <c r="G83" i="25"/>
  <c r="O82" i="25"/>
  <c r="N82" i="25"/>
  <c r="H82" i="25"/>
  <c r="G82" i="25"/>
  <c r="O81" i="25"/>
  <c r="N81" i="25"/>
  <c r="H81" i="25"/>
  <c r="G81" i="25"/>
  <c r="O80" i="25"/>
  <c r="N80" i="25"/>
  <c r="H80" i="25"/>
  <c r="G80" i="25"/>
  <c r="O79" i="25"/>
  <c r="N79" i="25"/>
  <c r="H79" i="25"/>
  <c r="G79" i="25"/>
  <c r="O78" i="25"/>
  <c r="N78" i="25"/>
  <c r="H78" i="25"/>
  <c r="G78" i="25"/>
  <c r="O77" i="25"/>
  <c r="N77" i="25"/>
  <c r="H77" i="25"/>
  <c r="G77" i="25"/>
  <c r="O76" i="25"/>
  <c r="N76" i="25"/>
  <c r="H76" i="25"/>
  <c r="G76" i="25"/>
  <c r="O75" i="25"/>
  <c r="N75" i="25"/>
  <c r="H75" i="25"/>
  <c r="G75" i="25"/>
  <c r="O74" i="25"/>
  <c r="N74" i="25"/>
  <c r="H74" i="25"/>
  <c r="G74" i="25"/>
  <c r="O73" i="25"/>
  <c r="N73" i="25"/>
  <c r="H73" i="25"/>
  <c r="G73" i="25"/>
  <c r="O72" i="25"/>
  <c r="N72" i="25"/>
  <c r="H72" i="25"/>
  <c r="G72" i="25"/>
  <c r="C66" i="25"/>
  <c r="O59" i="25"/>
  <c r="N59" i="25"/>
  <c r="G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O41" i="25"/>
  <c r="N41" i="25"/>
  <c r="H41" i="25"/>
  <c r="O40" i="25"/>
  <c r="N40" i="25"/>
  <c r="H40" i="25"/>
  <c r="O39" i="25"/>
  <c r="N39" i="25"/>
  <c r="H39" i="25"/>
  <c r="I27" i="25"/>
  <c r="H27" i="25"/>
  <c r="L26" i="25"/>
  <c r="K26" i="25"/>
  <c r="J26" i="25"/>
  <c r="L25" i="25"/>
  <c r="K25" i="25"/>
  <c r="L24" i="25"/>
  <c r="K24" i="25"/>
  <c r="L23" i="25"/>
  <c r="K23" i="25"/>
  <c r="L22" i="25"/>
  <c r="K22" i="25"/>
  <c r="J22" i="25"/>
  <c r="L21" i="25"/>
  <c r="K21" i="25"/>
  <c r="L20" i="25"/>
  <c r="K20" i="25"/>
  <c r="L19" i="25"/>
  <c r="K19" i="25"/>
  <c r="L18" i="25"/>
  <c r="K18" i="25"/>
  <c r="J18" i="25"/>
  <c r="L17" i="25"/>
  <c r="K17" i="25"/>
  <c r="L16" i="25"/>
  <c r="K16" i="25"/>
  <c r="L15" i="25"/>
  <c r="K15" i="25"/>
  <c r="L14" i="25"/>
  <c r="K14" i="25"/>
  <c r="J14" i="25"/>
  <c r="L13" i="25"/>
  <c r="K13" i="25"/>
  <c r="L12" i="25"/>
  <c r="K12" i="25"/>
  <c r="O112" i="24"/>
  <c r="N112" i="24"/>
  <c r="H112" i="24"/>
  <c r="G112" i="24"/>
  <c r="O111" i="24"/>
  <c r="N111" i="24"/>
  <c r="H111" i="24"/>
  <c r="G111" i="24"/>
  <c r="O110" i="24"/>
  <c r="N110" i="24"/>
  <c r="H110" i="24"/>
  <c r="G110" i="24"/>
  <c r="O109" i="24"/>
  <c r="N109" i="24"/>
  <c r="J109" i="24"/>
  <c r="H109" i="24"/>
  <c r="G109" i="24"/>
  <c r="C109" i="24"/>
  <c r="O108" i="24"/>
  <c r="N108" i="24"/>
  <c r="H108" i="24"/>
  <c r="G108" i="24"/>
  <c r="O107" i="24"/>
  <c r="N107" i="24"/>
  <c r="H107" i="24"/>
  <c r="G107" i="24"/>
  <c r="O106" i="24"/>
  <c r="N106" i="24"/>
  <c r="H106" i="24"/>
  <c r="G106" i="24"/>
  <c r="O105" i="24"/>
  <c r="N105" i="24"/>
  <c r="J105" i="24"/>
  <c r="H105" i="24"/>
  <c r="G105" i="24"/>
  <c r="C105" i="24"/>
  <c r="O104" i="24"/>
  <c r="N104" i="24"/>
  <c r="H104" i="24"/>
  <c r="G104" i="24"/>
  <c r="O103" i="24"/>
  <c r="N103" i="24"/>
  <c r="H103" i="24"/>
  <c r="G103" i="24"/>
  <c r="O102" i="24"/>
  <c r="N102" i="24"/>
  <c r="H102" i="24"/>
  <c r="G102" i="24"/>
  <c r="O101" i="24"/>
  <c r="N101" i="24"/>
  <c r="J101" i="24"/>
  <c r="H101" i="24"/>
  <c r="G101" i="24"/>
  <c r="C101" i="24"/>
  <c r="M90" i="24"/>
  <c r="O90" i="24" s="1"/>
  <c r="L90" i="24"/>
  <c r="L89" i="24" s="1"/>
  <c r="F90" i="24"/>
  <c r="G90" i="24" s="1"/>
  <c r="E90" i="24"/>
  <c r="E89" i="24"/>
  <c r="O88" i="24"/>
  <c r="H88" i="24"/>
  <c r="O87" i="24"/>
  <c r="N87" i="24"/>
  <c r="H87" i="24"/>
  <c r="O86" i="24"/>
  <c r="H86" i="24"/>
  <c r="O85" i="24"/>
  <c r="H85" i="24"/>
  <c r="O84" i="24"/>
  <c r="H84" i="24"/>
  <c r="O83" i="24"/>
  <c r="H83" i="24"/>
  <c r="O82" i="24"/>
  <c r="H82" i="24"/>
  <c r="O81" i="24"/>
  <c r="H81" i="24"/>
  <c r="O80" i="24"/>
  <c r="H80" i="24"/>
  <c r="O79" i="24"/>
  <c r="N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C66" i="24"/>
  <c r="N59" i="24"/>
  <c r="G59" i="24"/>
  <c r="H59" i="24"/>
  <c r="H58" i="24"/>
  <c r="H57" i="24"/>
  <c r="G57" i="24"/>
  <c r="H56" i="24"/>
  <c r="G56" i="24"/>
  <c r="H55" i="24"/>
  <c r="G55" i="24"/>
  <c r="H54" i="24"/>
  <c r="G54" i="24"/>
  <c r="H53" i="24"/>
  <c r="G53" i="24"/>
  <c r="H52" i="24"/>
  <c r="G52" i="24"/>
  <c r="H51" i="24"/>
  <c r="G51" i="24"/>
  <c r="H45" i="24"/>
  <c r="G45" i="24"/>
  <c r="H44" i="24"/>
  <c r="G44" i="24"/>
  <c r="H43" i="24"/>
  <c r="G43" i="24"/>
  <c r="O42" i="24"/>
  <c r="H42" i="24"/>
  <c r="G42" i="24"/>
  <c r="O41" i="24"/>
  <c r="H41" i="24"/>
  <c r="G41" i="24"/>
  <c r="O40" i="24"/>
  <c r="H40" i="24"/>
  <c r="G40" i="24"/>
  <c r="O39" i="24"/>
  <c r="H39" i="24"/>
  <c r="G39" i="24"/>
  <c r="I27" i="24"/>
  <c r="J14" i="24" s="1"/>
  <c r="H27" i="24"/>
  <c r="L26" i="24"/>
  <c r="K26" i="24"/>
  <c r="L25" i="24"/>
  <c r="K25" i="24"/>
  <c r="L24" i="24"/>
  <c r="K24" i="24"/>
  <c r="L23" i="24"/>
  <c r="K23" i="24"/>
  <c r="L22" i="24"/>
  <c r="K22" i="24"/>
  <c r="L21" i="24"/>
  <c r="K21" i="24"/>
  <c r="L20" i="24"/>
  <c r="K20" i="24"/>
  <c r="L19" i="24"/>
  <c r="K19" i="24"/>
  <c r="L18" i="24"/>
  <c r="K18" i="24"/>
  <c r="L17" i="24"/>
  <c r="K17" i="24"/>
  <c r="L16" i="24"/>
  <c r="K16" i="24"/>
  <c r="L15" i="24"/>
  <c r="K15" i="24"/>
  <c r="L14" i="24"/>
  <c r="K14" i="24"/>
  <c r="L13" i="24"/>
  <c r="K13" i="24"/>
  <c r="L12" i="24"/>
  <c r="K12" i="24"/>
  <c r="H82" i="8"/>
  <c r="H83" i="8"/>
  <c r="H84" i="8"/>
  <c r="H85" i="8"/>
  <c r="H86" i="8"/>
  <c r="H87" i="8"/>
  <c r="H88" i="8"/>
  <c r="O89" i="25" l="1"/>
  <c r="N89" i="25"/>
  <c r="O59" i="26"/>
  <c r="N59" i="26"/>
  <c r="G54" i="25"/>
  <c r="G56" i="25"/>
  <c r="G58" i="25"/>
  <c r="H59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5" i="25"/>
  <c r="G57" i="25"/>
  <c r="O59" i="24"/>
  <c r="N90" i="26"/>
  <c r="N72" i="26"/>
  <c r="N73" i="26"/>
  <c r="M89" i="26"/>
  <c r="L27" i="26"/>
  <c r="G90" i="26"/>
  <c r="J14" i="26"/>
  <c r="F89" i="26"/>
  <c r="L27" i="25"/>
  <c r="J22" i="24"/>
  <c r="N75" i="24"/>
  <c r="N83" i="24"/>
  <c r="N78" i="24"/>
  <c r="N82" i="24"/>
  <c r="N86" i="24"/>
  <c r="N73" i="24"/>
  <c r="N77" i="24"/>
  <c r="N81" i="24"/>
  <c r="N85" i="24"/>
  <c r="N74" i="24"/>
  <c r="N90" i="24"/>
  <c r="N72" i="24"/>
  <c r="N76" i="24"/>
  <c r="N80" i="24"/>
  <c r="N84" i="24"/>
  <c r="N88" i="24"/>
  <c r="M89" i="24"/>
  <c r="N89" i="24" s="1"/>
  <c r="J26" i="24"/>
  <c r="G73" i="24"/>
  <c r="G75" i="24"/>
  <c r="G77" i="24"/>
  <c r="G80" i="24"/>
  <c r="F89" i="24"/>
  <c r="G89" i="24" s="1"/>
  <c r="L27" i="24"/>
  <c r="G72" i="24"/>
  <c r="G74" i="24"/>
  <c r="G76" i="24"/>
  <c r="G78" i="24"/>
  <c r="G79" i="24"/>
  <c r="G81" i="24"/>
  <c r="G82" i="24"/>
  <c r="G83" i="24"/>
  <c r="G84" i="24"/>
  <c r="G85" i="24"/>
  <c r="G86" i="24"/>
  <c r="G87" i="24"/>
  <c r="G88" i="24"/>
  <c r="J18" i="24"/>
  <c r="H90" i="24"/>
  <c r="J26" i="26"/>
  <c r="J13" i="26"/>
  <c r="J17" i="26"/>
  <c r="J25" i="26"/>
  <c r="J27" i="26"/>
  <c r="H90" i="26"/>
  <c r="J12" i="26"/>
  <c r="J16" i="26"/>
  <c r="J20" i="26"/>
  <c r="J24" i="26"/>
  <c r="K27" i="26"/>
  <c r="C7" i="26" s="1"/>
  <c r="G83" i="26"/>
  <c r="G84" i="26"/>
  <c r="G85" i="26"/>
  <c r="G86" i="26"/>
  <c r="G87" i="26"/>
  <c r="J21" i="26"/>
  <c r="J15" i="26"/>
  <c r="J19" i="26"/>
  <c r="J23" i="26"/>
  <c r="J12" i="25"/>
  <c r="J16" i="25"/>
  <c r="J20" i="25"/>
  <c r="J24" i="25"/>
  <c r="K27" i="25"/>
  <c r="C7" i="25" s="1"/>
  <c r="J13" i="25"/>
  <c r="J17" i="25"/>
  <c r="J21" i="25"/>
  <c r="J25" i="25"/>
  <c r="J27" i="25"/>
  <c r="J15" i="25"/>
  <c r="J19" i="25"/>
  <c r="J23" i="25"/>
  <c r="J13" i="24"/>
  <c r="J17" i="24"/>
  <c r="J21" i="24"/>
  <c r="J25" i="24"/>
  <c r="J27" i="24"/>
  <c r="J12" i="24"/>
  <c r="J16" i="24"/>
  <c r="J20" i="24"/>
  <c r="J24" i="24"/>
  <c r="K27" i="24"/>
  <c r="C7" i="24" s="1"/>
  <c r="J15" i="24"/>
  <c r="J19" i="24"/>
  <c r="J23" i="24"/>
  <c r="N39" i="24"/>
  <c r="N40" i="24"/>
  <c r="N41" i="24"/>
  <c r="N42" i="24"/>
  <c r="G58" i="24"/>
  <c r="H89" i="24" l="1"/>
  <c r="O89" i="26"/>
  <c r="N89" i="26"/>
  <c r="H89" i="26"/>
  <c r="G89" i="26"/>
  <c r="O89" i="24"/>
  <c r="P85" i="31"/>
  <c r="P77" i="31"/>
  <c r="J3" i="31"/>
  <c r="J2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N90" i="31"/>
  <c r="N81" i="31"/>
  <c r="N80" i="31"/>
  <c r="N79" i="31"/>
  <c r="N78" i="31"/>
  <c r="N77" i="31"/>
  <c r="N76" i="31"/>
  <c r="N75" i="31"/>
  <c r="P89" i="31"/>
  <c r="O90" i="31"/>
  <c r="H89" i="31"/>
  <c r="I89" i="31" s="1"/>
  <c r="P88" i="31"/>
  <c r="H88" i="31"/>
  <c r="I88" i="31" s="1"/>
  <c r="P87" i="31"/>
  <c r="H87" i="31"/>
  <c r="I87" i="31" s="1"/>
  <c r="P86" i="31"/>
  <c r="H86" i="31"/>
  <c r="I86" i="31" s="1"/>
  <c r="H85" i="31"/>
  <c r="I85" i="31" s="1"/>
  <c r="P84" i="31"/>
  <c r="H84" i="31"/>
  <c r="I84" i="31" s="1"/>
  <c r="P83" i="31"/>
  <c r="H83" i="31"/>
  <c r="I83" i="31" s="1"/>
  <c r="P82" i="31"/>
  <c r="H82" i="31"/>
  <c r="I82" i="31" s="1"/>
  <c r="O81" i="31"/>
  <c r="P81" i="31" s="1"/>
  <c r="H81" i="31"/>
  <c r="I81" i="31" s="1"/>
  <c r="O80" i="31"/>
  <c r="P80" i="31" s="1"/>
  <c r="H80" i="31"/>
  <c r="I80" i="31" s="1"/>
  <c r="P79" i="31"/>
  <c r="H79" i="31"/>
  <c r="I79" i="31" s="1"/>
  <c r="P78" i="31"/>
  <c r="H78" i="31"/>
  <c r="I78" i="31" s="1"/>
  <c r="O77" i="31"/>
  <c r="H77" i="31"/>
  <c r="I77" i="31" s="1"/>
  <c r="O76" i="31"/>
  <c r="P76" i="31" s="1"/>
  <c r="H76" i="31"/>
  <c r="I76" i="31" s="1"/>
  <c r="O75" i="31"/>
  <c r="P75" i="31" s="1"/>
  <c r="H75" i="31"/>
  <c r="I75" i="31" s="1"/>
  <c r="J64" i="31"/>
  <c r="J62" i="31"/>
  <c r="J61" i="31"/>
  <c r="J60" i="31"/>
  <c r="J59" i="31"/>
  <c r="J58" i="31"/>
  <c r="J57" i="31"/>
  <c r="J56" i="31"/>
  <c r="J55" i="31"/>
  <c r="J54" i="31"/>
  <c r="J53" i="31"/>
  <c r="K64" i="31"/>
  <c r="H63" i="31"/>
  <c r="K62" i="31"/>
  <c r="L62" i="31" s="1"/>
  <c r="K61" i="31"/>
  <c r="L61" i="31" s="1"/>
  <c r="K60" i="31"/>
  <c r="L60" i="31" s="1"/>
  <c r="K59" i="31"/>
  <c r="L59" i="31" s="1"/>
  <c r="K58" i="31"/>
  <c r="L58" i="31" s="1"/>
  <c r="K57" i="31"/>
  <c r="L57" i="31" s="1"/>
  <c r="K56" i="31"/>
  <c r="L56" i="31" s="1"/>
  <c r="K55" i="31"/>
  <c r="L55" i="31" s="1"/>
  <c r="K54" i="31"/>
  <c r="L54" i="31" s="1"/>
  <c r="K53" i="31"/>
  <c r="L53" i="31" s="1"/>
  <c r="C48" i="31" l="1"/>
  <c r="H90" i="31"/>
  <c r="I63" i="31"/>
  <c r="I41" i="31"/>
  <c r="I38" i="31"/>
  <c r="I40" i="31"/>
  <c r="H40" i="31"/>
  <c r="H38" i="31"/>
  <c r="H41" i="31"/>
  <c r="B3" i="31"/>
  <c r="L41" i="31" l="1"/>
  <c r="M38" i="31" s="1"/>
  <c r="K63" i="31"/>
  <c r="L63" i="31" s="1"/>
  <c r="J63" i="31"/>
  <c r="L40" i="31"/>
  <c r="K38" i="31"/>
  <c r="K40" i="31"/>
  <c r="K41" i="31"/>
  <c r="L38" i="31"/>
  <c r="L26" i="31"/>
  <c r="M26" i="31" s="1"/>
  <c r="K26" i="31"/>
  <c r="L25" i="31"/>
  <c r="M25" i="31" s="1"/>
  <c r="K25" i="31"/>
  <c r="L24" i="31"/>
  <c r="M24" i="31" s="1"/>
  <c r="K24" i="31"/>
  <c r="L23" i="31"/>
  <c r="M23" i="31" s="1"/>
  <c r="K23" i="31"/>
  <c r="L21" i="31"/>
  <c r="M21" i="31" s="1"/>
  <c r="K21" i="31"/>
  <c r="L20" i="31"/>
  <c r="M20" i="31" s="1"/>
  <c r="K20" i="31"/>
  <c r="L19" i="31"/>
  <c r="M19" i="31" s="1"/>
  <c r="K19" i="31"/>
  <c r="L18" i="31"/>
  <c r="M18" i="31" s="1"/>
  <c r="K18" i="31"/>
  <c r="L17" i="31"/>
  <c r="M17" i="31" s="1"/>
  <c r="K17" i="31"/>
  <c r="L16" i="31"/>
  <c r="M16" i="31" s="1"/>
  <c r="K16" i="31"/>
  <c r="L15" i="31"/>
  <c r="M15" i="31" s="1"/>
  <c r="K15" i="31"/>
  <c r="L14" i="31"/>
  <c r="M14" i="31" s="1"/>
  <c r="K14" i="31"/>
  <c r="L13" i="31"/>
  <c r="M13" i="31" s="1"/>
  <c r="K13" i="31"/>
  <c r="M41" i="31" l="1"/>
  <c r="O84" i="8"/>
  <c r="O85" i="8"/>
  <c r="O86" i="8"/>
  <c r="O87" i="8"/>
  <c r="O88" i="8"/>
  <c r="J3" i="26" l="1"/>
  <c r="B3" i="26"/>
  <c r="J2" i="26"/>
  <c r="B2" i="26"/>
  <c r="J3" i="25"/>
  <c r="B3" i="25"/>
  <c r="J2" i="25"/>
  <c r="B2" i="25"/>
  <c r="J3" i="24"/>
  <c r="B3" i="24"/>
  <c r="J2" i="24"/>
  <c r="B2" i="24"/>
  <c r="J3" i="8"/>
  <c r="O112" i="8"/>
  <c r="N112" i="8"/>
  <c r="O111" i="8"/>
  <c r="N111" i="8"/>
  <c r="O110" i="8"/>
  <c r="N110" i="8"/>
  <c r="O109" i="8"/>
  <c r="N109" i="8"/>
  <c r="J109" i="8"/>
  <c r="O108" i="8"/>
  <c r="N108" i="8"/>
  <c r="O107" i="8"/>
  <c r="N107" i="8"/>
  <c r="O106" i="8"/>
  <c r="N106" i="8"/>
  <c r="O105" i="8"/>
  <c r="N105" i="8"/>
  <c r="J105" i="8"/>
  <c r="O104" i="8"/>
  <c r="N104" i="8"/>
  <c r="O103" i="8"/>
  <c r="N103" i="8"/>
  <c r="O102" i="8"/>
  <c r="N102" i="8"/>
  <c r="O101" i="8"/>
  <c r="N101" i="8"/>
  <c r="J101" i="8"/>
  <c r="H112" i="8"/>
  <c r="H111" i="8"/>
  <c r="H110" i="8"/>
  <c r="H109" i="8"/>
  <c r="H108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C109" i="8"/>
  <c r="C105" i="8"/>
  <c r="C101" i="8"/>
  <c r="H107" i="8"/>
  <c r="H106" i="8"/>
  <c r="H105" i="8"/>
  <c r="H104" i="8"/>
  <c r="H103" i="8"/>
  <c r="H102" i="8"/>
  <c r="H101" i="8"/>
  <c r="J2" i="8"/>
  <c r="C66" i="8"/>
  <c r="F90" i="8"/>
  <c r="E90" i="8"/>
  <c r="E89" i="8" s="1"/>
  <c r="G90" i="8" l="1"/>
  <c r="G83" i="8"/>
  <c r="G85" i="8"/>
  <c r="G87" i="8"/>
  <c r="G86" i="8"/>
  <c r="G88" i="8"/>
  <c r="G82" i="8"/>
  <c r="G84" i="8"/>
  <c r="G76" i="8"/>
  <c r="G72" i="8"/>
  <c r="G78" i="8"/>
  <c r="G74" i="8"/>
  <c r="G79" i="8"/>
  <c r="G75" i="8"/>
  <c r="G80" i="8"/>
  <c r="F89" i="8"/>
  <c r="G89" i="8" s="1"/>
  <c r="G73" i="8"/>
  <c r="G77" i="8"/>
  <c r="G81" i="8"/>
  <c r="H89" i="8" l="1"/>
  <c r="O83" i="8"/>
  <c r="O82" i="8"/>
  <c r="O81" i="8"/>
  <c r="H81" i="8"/>
  <c r="O80" i="8"/>
  <c r="H80" i="8"/>
  <c r="O79" i="8"/>
  <c r="H79" i="8"/>
  <c r="O78" i="8"/>
  <c r="H78" i="8"/>
  <c r="O77" i="8"/>
  <c r="H77" i="8"/>
  <c r="O76" i="8"/>
  <c r="H76" i="8"/>
  <c r="O75" i="8"/>
  <c r="H75" i="8"/>
  <c r="O74" i="8"/>
  <c r="H74" i="8"/>
  <c r="O73" i="8"/>
  <c r="H73" i="8"/>
  <c r="O72" i="8"/>
  <c r="H72" i="8"/>
  <c r="H90" i="8" l="1"/>
  <c r="B3" i="8" l="1"/>
  <c r="O59" i="8" l="1"/>
  <c r="O40" i="8"/>
  <c r="O39" i="8"/>
  <c r="N39" i="8"/>
  <c r="H58" i="8"/>
  <c r="H57" i="8"/>
  <c r="H56" i="8"/>
  <c r="H55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G58" i="8" l="1"/>
  <c r="G42" i="8"/>
  <c r="G46" i="8"/>
  <c r="G50" i="8"/>
  <c r="G54" i="8"/>
  <c r="G39" i="8"/>
  <c r="G43" i="8"/>
  <c r="G47" i="8"/>
  <c r="G51" i="8"/>
  <c r="G55" i="8"/>
  <c r="G59" i="8"/>
  <c r="G40" i="8"/>
  <c r="G44" i="8"/>
  <c r="G48" i="8"/>
  <c r="G52" i="8"/>
  <c r="G56" i="8"/>
  <c r="G41" i="8"/>
  <c r="G45" i="8"/>
  <c r="G49" i="8"/>
  <c r="G53" i="8"/>
  <c r="G57" i="8"/>
  <c r="N40" i="8"/>
  <c r="N59" i="8"/>
  <c r="H59" i="8"/>
  <c r="H54" i="8" l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L90" i="8"/>
  <c r="L89" i="8" s="1"/>
  <c r="M90" i="8"/>
  <c r="B2" i="8"/>
  <c r="N84" i="8" l="1"/>
  <c r="N86" i="8"/>
  <c r="N88" i="8"/>
  <c r="N85" i="8"/>
  <c r="N87" i="8"/>
  <c r="L12" i="31"/>
  <c r="M12" i="31" s="1"/>
  <c r="K12" i="31"/>
  <c r="N83" i="8"/>
  <c r="N79" i="8"/>
  <c r="N75" i="8"/>
  <c r="N90" i="8"/>
  <c r="N82" i="8"/>
  <c r="N78" i="8"/>
  <c r="N74" i="8"/>
  <c r="N81" i="8"/>
  <c r="N77" i="8"/>
  <c r="N73" i="8"/>
  <c r="N80" i="8"/>
  <c r="N76" i="8"/>
  <c r="N72" i="8"/>
  <c r="M89" i="8"/>
  <c r="O90" i="8"/>
  <c r="K22" i="8"/>
  <c r="L12" i="8"/>
  <c r="L22" i="8"/>
  <c r="K12" i="8"/>
  <c r="J24" i="8" l="1"/>
  <c r="I39" i="31"/>
  <c r="L22" i="31"/>
  <c r="M22" i="31" s="1"/>
  <c r="K22" i="31"/>
  <c r="N89" i="8"/>
  <c r="O89" i="8"/>
  <c r="J16" i="8"/>
  <c r="J19" i="8"/>
  <c r="J15" i="8"/>
  <c r="J20" i="8"/>
  <c r="J13" i="8"/>
  <c r="J21" i="8"/>
  <c r="J14" i="8"/>
  <c r="J18" i="8"/>
  <c r="J17" i="8"/>
  <c r="J23" i="8"/>
  <c r="J26" i="8"/>
  <c r="J25" i="8"/>
  <c r="J27" i="8"/>
  <c r="J22" i="8"/>
  <c r="J12" i="8"/>
  <c r="I42" i="31" l="1"/>
  <c r="J39" i="31" s="1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L27" i="31"/>
  <c r="J40" i="31" l="1"/>
  <c r="J38" i="31"/>
  <c r="J42" i="31"/>
  <c r="J41" i="31"/>
  <c r="C33" i="31" s="1"/>
  <c r="C7" i="31"/>
  <c r="W39" i="31"/>
  <c r="W41" i="31"/>
  <c r="W40" i="31"/>
  <c r="W42" i="31"/>
  <c r="B2" i="31" l="1"/>
  <c r="H39" i="31" l="1"/>
  <c r="L39" i="31" l="1"/>
  <c r="H42" i="31"/>
  <c r="K39" i="31"/>
  <c r="K27" i="8"/>
  <c r="C7" i="8" s="1"/>
  <c r="L27" i="8"/>
  <c r="M40" i="31" l="1"/>
  <c r="M39" i="31"/>
  <c r="K42" i="31"/>
  <c r="L42" i="31"/>
</calcChain>
</file>

<file path=xl/sharedStrings.xml><?xml version="1.0" encoding="utf-8"?>
<sst xmlns="http://schemas.openxmlformats.org/spreadsheetml/2006/main" count="658" uniqueCount="158">
  <si>
    <t>ÍNDICE</t>
  </si>
  <si>
    <t>Var. %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</si>
  <si>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</si>
  <si>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</si>
  <si>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</si>
  <si>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</si>
  <si>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</si>
  <si>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</si>
  <si>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</si>
  <si>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</si>
  <si>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</si>
  <si>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</si>
  <si>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</si>
  <si>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</si>
  <si>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</si>
  <si>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</si>
  <si>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</si>
  <si>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</si>
  <si>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</si>
  <si>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</si>
  <si>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</si>
  <si>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</si>
  <si>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</si>
  <si>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</si>
  <si>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</si>
  <si>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Exportaciones procedentes del departamento - 2016</t>
  </si>
  <si>
    <t>Cacao en grano</t>
  </si>
  <si>
    <t>Tara en polvo</t>
  </si>
  <si>
    <t>Maca</t>
  </si>
  <si>
    <t>Quinua</t>
  </si>
  <si>
    <t>Café</t>
  </si>
  <si>
    <t>Azúcar</t>
  </si>
  <si>
    <t>Harina de pescado</t>
  </si>
  <si>
    <t>Fuente: Sunat                                                                                                            Elaboración: CIE-PERUCÁMARAS</t>
  </si>
  <si>
    <t>(Miles de US$ FOB)</t>
  </si>
  <si>
    <t>Principales Exportaciones No Tradicionales - 2016</t>
  </si>
  <si>
    <t>Principales Exportaciones Tradicionales - 2016</t>
  </si>
  <si>
    <t>2. Principales productos exportados</t>
  </si>
  <si>
    <t>Mangos</t>
  </si>
  <si>
    <t>3. Principales Socios Comerciales</t>
  </si>
  <si>
    <t>Principales Socios Comerciales de productos  No Tradicionales - 2016</t>
  </si>
  <si>
    <t>Principales Socios Comerciales de productos Tradicionales - 2016</t>
  </si>
  <si>
    <t>Países Bajos</t>
  </si>
  <si>
    <t>Canadá</t>
  </si>
  <si>
    <t>Bélgica</t>
  </si>
  <si>
    <t>Grecia</t>
  </si>
  <si>
    <t>Estados Unidos</t>
  </si>
  <si>
    <t>Japón</t>
  </si>
  <si>
    <t>México</t>
  </si>
  <si>
    <t>China</t>
  </si>
  <si>
    <t>Alemania</t>
  </si>
  <si>
    <t>Francia</t>
  </si>
  <si>
    <t>Ecuador</t>
  </si>
  <si>
    <t>País Destino</t>
  </si>
  <si>
    <t>Otros</t>
  </si>
  <si>
    <t>España</t>
  </si>
  <si>
    <t>Reino Unido</t>
  </si>
  <si>
    <t>India</t>
  </si>
  <si>
    <t>Suecia</t>
  </si>
  <si>
    <t>Brasil</t>
  </si>
  <si>
    <t>Panamá</t>
  </si>
  <si>
    <t>Nueva Zelanda</t>
  </si>
  <si>
    <t>Aguas Internacionales</t>
  </si>
  <si>
    <t>Bolivia</t>
  </si>
  <si>
    <t>Italia</t>
  </si>
  <si>
    <t>4. Principales productos de los principales destinos</t>
  </si>
  <si>
    <t>Destino / Producto</t>
  </si>
  <si>
    <t xml:space="preserve">Chile </t>
  </si>
  <si>
    <t>Corea del Sur</t>
  </si>
  <si>
    <t>Malasia</t>
  </si>
  <si>
    <t>Colombia</t>
  </si>
  <si>
    <t>Hong Kong</t>
  </si>
  <si>
    <t>Dinamarca</t>
  </si>
  <si>
    <t>Indonesia</t>
  </si>
  <si>
    <t>El Salvador</t>
  </si>
  <si>
    <t>Taiwan</t>
  </si>
  <si>
    <t>2. Exportaciones de la Macro Región por Departamentos</t>
  </si>
  <si>
    <t>Departamento</t>
  </si>
  <si>
    <t>Principales Socios Comerciales - 2016</t>
  </si>
  <si>
    <t>4. Principales productos exportados</t>
  </si>
  <si>
    <t xml:space="preserve">Otros </t>
  </si>
  <si>
    <t>Fuente: Sunat                                                                                                                       Elaboración: CIE-PERUCÁMARAS</t>
  </si>
  <si>
    <t>Oriente</t>
  </si>
  <si>
    <t>Amazonas</t>
  </si>
  <si>
    <t>Loreto</t>
  </si>
  <si>
    <t>San Martín</t>
  </si>
  <si>
    <t>Ucayali</t>
  </si>
  <si>
    <t>Información ampliada del Reporte Regional de la Macro Región Oriente - Edición N° 230</t>
  </si>
  <si>
    <t>Exportaciones procedentes de la Macro Región oriente  - 2016</t>
  </si>
  <si>
    <t>Arroz</t>
  </si>
  <si>
    <t>Arvejas</t>
  </si>
  <si>
    <t>Papas</t>
  </si>
  <si>
    <t>Maquinas de telecomunicación</t>
  </si>
  <si>
    <t>Aparatos diversos</t>
  </si>
  <si>
    <t>Aparatos de telecomunicación</t>
  </si>
  <si>
    <t>Juguetes</t>
  </si>
  <si>
    <t>Granofinta</t>
  </si>
  <si>
    <t>Camisas y camisetas interiores</t>
  </si>
  <si>
    <t>Vestidos</t>
  </si>
  <si>
    <t>Convertidores estáticos</t>
  </si>
  <si>
    <t>Cable de telecomunicación</t>
  </si>
  <si>
    <t>Animales vivos</t>
  </si>
  <si>
    <t>Palmitos en conserva</t>
  </si>
  <si>
    <t>Aceite de aguaje</t>
  </si>
  <si>
    <t>Artículos de grifería</t>
  </si>
  <si>
    <t>Maquinas de perforación</t>
  </si>
  <si>
    <t>Grupos electrógenos</t>
  </si>
  <si>
    <t>Manufactura de cemento y similares</t>
  </si>
  <si>
    <t>Peces ornametales</t>
  </si>
  <si>
    <t>Derivados del petróleo</t>
  </si>
  <si>
    <t>Aceite vegetal</t>
  </si>
  <si>
    <t>Tabaco</t>
  </si>
  <si>
    <t>Cigarros</t>
  </si>
  <si>
    <t xml:space="preserve">Semillas </t>
  </si>
  <si>
    <t>Hojas secas de stevia</t>
  </si>
  <si>
    <t>Harina de cereales</t>
  </si>
  <si>
    <t>Madera aserrada</t>
  </si>
  <si>
    <t>Madera tablillas</t>
  </si>
  <si>
    <t>Cajas</t>
  </si>
  <si>
    <t>Etiquetas</t>
  </si>
  <si>
    <t>Jabón</t>
  </si>
  <si>
    <t>Glicósidos</t>
  </si>
  <si>
    <t>Cacao</t>
  </si>
  <si>
    <t>Kiwicha</t>
  </si>
  <si>
    <t>Pallares</t>
  </si>
  <si>
    <t>frutas en conserva</t>
  </si>
  <si>
    <t>Manufactúra de hierro</t>
  </si>
  <si>
    <t>Tubos</t>
  </si>
  <si>
    <t>Madera densificada</t>
  </si>
  <si>
    <t>Madera postes y vigas</t>
  </si>
  <si>
    <t>Madera chapada y contrachapada</t>
  </si>
  <si>
    <t>Tableros</t>
  </si>
  <si>
    <t>Madera perfilada</t>
  </si>
  <si>
    <t>Madera bruto</t>
  </si>
  <si>
    <t>Venezuela</t>
  </si>
  <si>
    <t>Costa Rica</t>
  </si>
  <si>
    <t>Australia</t>
  </si>
  <si>
    <t>Irlanda</t>
  </si>
  <si>
    <t>Argentina</t>
  </si>
  <si>
    <t>República Dominicana</t>
  </si>
  <si>
    <t>Domínica</t>
  </si>
  <si>
    <t>Martinica</t>
  </si>
  <si>
    <t>Estonia</t>
  </si>
  <si>
    <t>Siri Lanka</t>
  </si>
  <si>
    <t>Cuba</t>
  </si>
  <si>
    <t>Líbano</t>
  </si>
  <si>
    <t>Vietnam</t>
  </si>
  <si>
    <t>Fresas</t>
  </si>
  <si>
    <t>ninguno</t>
  </si>
  <si>
    <t>Alevinos</t>
  </si>
  <si>
    <t>Chocolates</t>
  </si>
  <si>
    <t>Lunes, 13 de marzo de 2017</t>
  </si>
  <si>
    <t>"Exportaciones totales al 2016"</t>
  </si>
  <si>
    <t>Macro Región Oriente: Exportaciones al 2016</t>
  </si>
  <si>
    <t>Amazonas: Exportaciones al 2016</t>
  </si>
  <si>
    <t>Loreto: Exportaciones al 2016</t>
  </si>
  <si>
    <t>San Martín: Exportaciones al 2016</t>
  </si>
  <si>
    <t>Ucayali: Exportaciones 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</si>
</sst>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Arial Narrow"/>
      <family val="2"/>
    </font>
    <font>
      <i/>
      <sz val="9"/>
      <color theme="1" tint="0.34998626667073579"/>
      <name val="Calibri"/>
      <family val="2"/>
      <scheme val="minor"/>
    </font>
    <font>
      <b/>
      <sz val="14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9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4" fontId="15" fillId="2" borderId="0" xfId="1" applyNumberFormat="1" applyFont="1" applyFill="1"/>
    <xf numFmtId="166" fontId="0" fillId="2" borderId="0" xfId="0" applyNumberFormat="1" applyFont="1" applyFill="1" applyBorder="1"/>
    <xf numFmtId="0" fontId="15" fillId="2" borderId="0" xfId="0" applyFont="1" applyFill="1" applyBorder="1"/>
    <xf numFmtId="0" fontId="7" fillId="4" borderId="0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indent="1"/>
    </xf>
    <xf numFmtId="0" fontId="18" fillId="2" borderId="6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9" fillId="3" borderId="8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166" fontId="12" fillId="3" borderId="3" xfId="0" applyNumberFormat="1" applyFont="1" applyFill="1" applyBorder="1" applyAlignment="1">
      <alignment horizontal="right"/>
    </xf>
    <xf numFmtId="0" fontId="18" fillId="2" borderId="6" xfId="0" applyFont="1" applyFill="1" applyBorder="1" applyAlignment="1">
      <alignment horizontal="left" vertical="center"/>
    </xf>
    <xf numFmtId="165" fontId="25" fillId="2" borderId="13" xfId="0" applyNumberFormat="1" applyFont="1" applyFill="1" applyBorder="1"/>
    <xf numFmtId="164" fontId="25" fillId="2" borderId="5" xfId="1" applyNumberFormat="1" applyFont="1" applyFill="1" applyBorder="1" applyAlignment="1">
      <alignment horizontal="right"/>
    </xf>
    <xf numFmtId="164" fontId="25" fillId="2" borderId="5" xfId="1" applyNumberFormat="1" applyFont="1" applyFill="1" applyBorder="1"/>
    <xf numFmtId="164" fontId="12" fillId="2" borderId="12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5" fontId="25" fillId="2" borderId="14" xfId="0" applyNumberFormat="1" applyFont="1" applyFill="1" applyBorder="1"/>
    <xf numFmtId="164" fontId="25" fillId="2" borderId="12" xfId="1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26" fillId="2" borderId="14" xfId="0" applyNumberFormat="1" applyFont="1" applyFill="1" applyBorder="1"/>
    <xf numFmtId="0" fontId="27" fillId="2" borderId="11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165" fontId="26" fillId="2" borderId="11" xfId="0" applyNumberFormat="1" applyFont="1" applyFill="1" applyBorder="1"/>
    <xf numFmtId="164" fontId="26" fillId="2" borderId="12" xfId="1" applyNumberFormat="1" applyFont="1" applyFill="1" applyBorder="1" applyAlignment="1">
      <alignment horizontal="right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165" fontId="26" fillId="2" borderId="6" xfId="0" applyNumberFormat="1" applyFont="1" applyFill="1" applyBorder="1"/>
    <xf numFmtId="165" fontId="26" fillId="2" borderId="15" xfId="0" applyNumberFormat="1" applyFont="1" applyFill="1" applyBorder="1"/>
    <xf numFmtId="164" fontId="26" fillId="2" borderId="7" xfId="1" applyNumberFormat="1" applyFont="1" applyFill="1" applyBorder="1" applyAlignment="1">
      <alignment horizontal="right"/>
    </xf>
    <xf numFmtId="0" fontId="27" fillId="2" borderId="12" xfId="0" applyFont="1" applyFill="1" applyBorder="1" applyAlignment="1">
      <alignment horizontal="left"/>
    </xf>
    <xf numFmtId="165" fontId="28" fillId="2" borderId="13" xfId="0" applyNumberFormat="1" applyFont="1" applyFill="1" applyBorder="1"/>
    <xf numFmtId="165" fontId="28" fillId="2" borderId="14" xfId="0" applyNumberFormat="1" applyFont="1" applyFill="1" applyBorder="1"/>
    <xf numFmtId="0" fontId="19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/>
    </xf>
    <xf numFmtId="164" fontId="28" fillId="2" borderId="12" xfId="1" applyNumberFormat="1" applyFont="1" applyFill="1" applyBorder="1" applyAlignment="1">
      <alignment horizontal="right"/>
    </xf>
    <xf numFmtId="164" fontId="28" fillId="2" borderId="5" xfId="1" applyNumberFormat="1" applyFont="1" applyFill="1" applyBorder="1" applyAlignment="1">
      <alignment horizontal="right"/>
    </xf>
    <xf numFmtId="165" fontId="28" fillId="2" borderId="4" xfId="0" applyNumberFormat="1" applyFont="1" applyFill="1" applyBorder="1"/>
    <xf numFmtId="165" fontId="26" fillId="2" borderId="0" xfId="0" applyNumberFormat="1" applyFont="1" applyFill="1" applyBorder="1"/>
    <xf numFmtId="0" fontId="18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 vertical="center"/>
    </xf>
    <xf numFmtId="165" fontId="28" fillId="2" borderId="0" xfId="0" applyNumberFormat="1" applyFont="1" applyFill="1" applyBorder="1"/>
    <xf numFmtId="0" fontId="24" fillId="2" borderId="0" xfId="0" applyFont="1" applyFill="1" applyBorder="1" applyAlignment="1">
      <alignment horizontal="left" vertical="center"/>
    </xf>
    <xf numFmtId="165" fontId="28" fillId="2" borderId="1" xfId="0" applyNumberFormat="1" applyFont="1" applyFill="1" applyBorder="1"/>
    <xf numFmtId="165" fontId="25" fillId="2" borderId="1" xfId="0" applyNumberFormat="1" applyFont="1" applyFill="1" applyBorder="1"/>
    <xf numFmtId="164" fontId="28" fillId="2" borderId="13" xfId="1" applyNumberFormat="1" applyFont="1" applyFill="1" applyBorder="1" applyAlignment="1">
      <alignment horizontal="right"/>
    </xf>
    <xf numFmtId="164" fontId="26" fillId="2" borderId="14" xfId="1" applyNumberFormat="1" applyFont="1" applyFill="1" applyBorder="1" applyAlignment="1">
      <alignment horizontal="right"/>
    </xf>
    <xf numFmtId="164" fontId="28" fillId="2" borderId="14" xfId="1" applyNumberFormat="1" applyFont="1" applyFill="1" applyBorder="1" applyAlignment="1">
      <alignment horizontal="right"/>
    </xf>
    <xf numFmtId="164" fontId="25" fillId="2" borderId="13" xfId="1" applyNumberFormat="1" applyFont="1" applyFill="1" applyBorder="1" applyAlignment="1">
      <alignment horizontal="right"/>
    </xf>
    <xf numFmtId="164" fontId="25" fillId="2" borderId="14" xfId="1" applyNumberFormat="1" applyFont="1" applyFill="1" applyBorder="1" applyAlignment="1">
      <alignment horizontal="right"/>
    </xf>
    <xf numFmtId="165" fontId="26" fillId="2" borderId="2" xfId="0" applyNumberFormat="1" applyFont="1" applyFill="1" applyBorder="1"/>
    <xf numFmtId="164" fontId="26" fillId="2" borderId="15" xfId="1" applyNumberFormat="1" applyFont="1" applyFill="1" applyBorder="1" applyAlignment="1">
      <alignment horizontal="right"/>
    </xf>
    <xf numFmtId="164" fontId="26" fillId="2" borderId="0" xfId="1" applyNumberFormat="1" applyFont="1" applyFill="1" applyBorder="1" applyAlignment="1">
      <alignment horizontal="right"/>
    </xf>
    <xf numFmtId="164" fontId="26" fillId="2" borderId="2" xfId="1" applyNumberFormat="1" applyFont="1" applyFill="1" applyBorder="1" applyAlignment="1">
      <alignment horizontal="right"/>
    </xf>
    <xf numFmtId="0" fontId="29" fillId="2" borderId="12" xfId="0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 vertical="center"/>
    </xf>
    <xf numFmtId="164" fontId="28" fillId="2" borderId="1" xfId="1" applyNumberFormat="1" applyFont="1" applyFill="1" applyBorder="1" applyAlignment="1">
      <alignment horizontal="right"/>
    </xf>
    <xf numFmtId="164" fontId="28" fillId="2" borderId="13" xfId="1" applyNumberFormat="1" applyFont="1" applyFill="1" applyBorder="1"/>
    <xf numFmtId="165" fontId="25" fillId="2" borderId="0" xfId="0" applyNumberFormat="1" applyFont="1" applyFill="1" applyBorder="1"/>
    <xf numFmtId="164" fontId="25" fillId="2" borderId="13" xfId="1" applyNumberFormat="1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165" fontId="26" fillId="2" borderId="13" xfId="0" applyNumberFormat="1" applyFont="1" applyFill="1" applyBorder="1"/>
    <xf numFmtId="164" fontId="26" fillId="2" borderId="13" xfId="1" applyNumberFormat="1" applyFont="1" applyFill="1" applyBorder="1"/>
    <xf numFmtId="165" fontId="26" fillId="2" borderId="1" xfId="0" applyNumberFormat="1" applyFont="1" applyFill="1" applyBorder="1"/>
    <xf numFmtId="164" fontId="26" fillId="2" borderId="1" xfId="1" applyNumberFormat="1" applyFont="1" applyFill="1" applyBorder="1" applyAlignment="1">
      <alignment horizontal="right"/>
    </xf>
    <xf numFmtId="0" fontId="0" fillId="2" borderId="15" xfId="0" applyFont="1" applyFill="1" applyBorder="1"/>
    <xf numFmtId="0" fontId="30" fillId="2" borderId="12" xfId="0" applyFont="1" applyFill="1" applyBorder="1"/>
    <xf numFmtId="0" fontId="30" fillId="2" borderId="5" xfId="0" applyFont="1" applyFill="1" applyBorder="1"/>
    <xf numFmtId="167" fontId="26" fillId="2" borderId="14" xfId="0" applyNumberFormat="1" applyFont="1" applyFill="1" applyBorder="1"/>
    <xf numFmtId="0" fontId="23" fillId="2" borderId="0" xfId="0" applyFont="1" applyFill="1" applyBorder="1" applyAlignment="1">
      <alignment horizontal="left" vertical="top" wrapText="1"/>
    </xf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18" fillId="2" borderId="8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0" fontId="7" fillId="4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166" fontId="4" fillId="2" borderId="0" xfId="0" applyNumberFormat="1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5" fontId="4" fillId="2" borderId="12" xfId="0" applyNumberFormat="1" applyFont="1" applyFill="1" applyBorder="1"/>
    <xf numFmtId="0" fontId="31" fillId="2" borderId="0" xfId="0" applyFont="1" applyFill="1" applyBorder="1"/>
    <xf numFmtId="166" fontId="31" fillId="2" borderId="0" xfId="0" applyNumberFormat="1" applyFont="1" applyFill="1" applyBorder="1"/>
    <xf numFmtId="0" fontId="23" fillId="2" borderId="0" xfId="0" applyFont="1" applyFill="1" applyBorder="1" applyAlignment="1">
      <alignment horizontal="left" vertical="top" wrapText="1"/>
    </xf>
    <xf numFmtId="164" fontId="12" fillId="2" borderId="12" xfId="1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165" fontId="25" fillId="2" borderId="5" xfId="0" applyNumberFormat="1" applyFont="1" applyFill="1" applyBorder="1"/>
    <xf numFmtId="165" fontId="12" fillId="2" borderId="12" xfId="0" applyNumberFormat="1" applyFont="1" applyFill="1" applyBorder="1"/>
    <xf numFmtId="165" fontId="25" fillId="2" borderId="12" xfId="0" applyNumberFormat="1" applyFont="1" applyFill="1" applyBorder="1"/>
    <xf numFmtId="0" fontId="18" fillId="2" borderId="7" xfId="0" applyFont="1" applyFill="1" applyBorder="1" applyAlignment="1">
      <alignment horizontal="left"/>
    </xf>
    <xf numFmtId="0" fontId="29" fillId="3" borderId="4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 vertical="center"/>
    </xf>
    <xf numFmtId="0" fontId="29" fillId="6" borderId="4" xfId="0" applyFont="1" applyFill="1" applyBorder="1" applyAlignment="1">
      <alignment horizontal="left" vertical="center"/>
    </xf>
    <xf numFmtId="0" fontId="29" fillId="6" borderId="5" xfId="0" applyFont="1" applyFill="1" applyBorder="1" applyAlignment="1">
      <alignment horizontal="left" vertical="center"/>
    </xf>
    <xf numFmtId="0" fontId="29" fillId="7" borderId="4" xfId="0" applyFont="1" applyFill="1" applyBorder="1" applyAlignment="1">
      <alignment horizontal="left" vertical="center"/>
    </xf>
    <xf numFmtId="0" fontId="29" fillId="7" borderId="5" xfId="0" applyFont="1" applyFill="1" applyBorder="1" applyAlignment="1">
      <alignment horizontal="left" vertical="center"/>
    </xf>
    <xf numFmtId="0" fontId="29" fillId="6" borderId="11" xfId="0" applyFont="1" applyFill="1" applyBorder="1" applyAlignment="1">
      <alignment horizontal="left" vertical="center"/>
    </xf>
    <xf numFmtId="0" fontId="29" fillId="6" borderId="12" xfId="0" applyFont="1" applyFill="1" applyBorder="1" applyAlignment="1">
      <alignment horizontal="left" vertical="center"/>
    </xf>
    <xf numFmtId="0" fontId="29" fillId="3" borderId="11" xfId="0" applyFont="1" applyFill="1" applyBorder="1" applyAlignment="1">
      <alignment horizontal="left" vertical="center"/>
    </xf>
    <xf numFmtId="0" fontId="29" fillId="3" borderId="12" xfId="0" applyFont="1" applyFill="1" applyBorder="1" applyAlignment="1">
      <alignment horizontal="left" vertical="center"/>
    </xf>
    <xf numFmtId="165" fontId="28" fillId="7" borderId="13" xfId="0" applyNumberFormat="1" applyFont="1" applyFill="1" applyBorder="1"/>
    <xf numFmtId="165" fontId="28" fillId="3" borderId="13" xfId="0" applyNumberFormat="1" applyFont="1" applyFill="1" applyBorder="1"/>
    <xf numFmtId="165" fontId="28" fillId="6" borderId="13" xfId="0" applyNumberFormat="1" applyFont="1" applyFill="1" applyBorder="1"/>
    <xf numFmtId="165" fontId="28" fillId="3" borderId="14" xfId="0" applyNumberFormat="1" applyFont="1" applyFill="1" applyBorder="1"/>
    <xf numFmtId="165" fontId="28" fillId="6" borderId="14" xfId="0" applyNumberFormat="1" applyFont="1" applyFill="1" applyBorder="1"/>
    <xf numFmtId="0" fontId="27" fillId="7" borderId="4" xfId="0" applyFont="1" applyFill="1" applyBorder="1" applyAlignment="1">
      <alignment horizontal="left" vertical="center"/>
    </xf>
    <xf numFmtId="0" fontId="27" fillId="7" borderId="5" xfId="0" applyFont="1" applyFill="1" applyBorder="1" applyAlignment="1">
      <alignment horizontal="left" vertical="center"/>
    </xf>
    <xf numFmtId="165" fontId="26" fillId="7" borderId="13" xfId="0" applyNumberFormat="1" applyFont="1" applyFill="1" applyBorder="1"/>
    <xf numFmtId="0" fontId="27" fillId="3" borderId="11" xfId="0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165" fontId="26" fillId="3" borderId="14" xfId="0" applyNumberFormat="1" applyFont="1" applyFill="1" applyBorder="1"/>
    <xf numFmtId="0" fontId="27" fillId="6" borderId="11" xfId="0" applyFont="1" applyFill="1" applyBorder="1" applyAlignment="1">
      <alignment horizontal="left" vertical="center"/>
    </xf>
    <xf numFmtId="0" fontId="27" fillId="6" borderId="12" xfId="0" applyFont="1" applyFill="1" applyBorder="1" applyAlignment="1">
      <alignment horizontal="left" vertical="center"/>
    </xf>
    <xf numFmtId="165" fontId="26" fillId="6" borderId="14" xfId="0" applyNumberFormat="1" applyFont="1" applyFill="1" applyBorder="1"/>
    <xf numFmtId="0" fontId="32" fillId="2" borderId="11" xfId="0" applyFont="1" applyFill="1" applyBorder="1" applyAlignment="1">
      <alignment horizontal="left" vertical="center"/>
    </xf>
    <xf numFmtId="165" fontId="14" fillId="2" borderId="0" xfId="0" applyNumberFormat="1" applyFont="1" applyFill="1" applyBorder="1"/>
    <xf numFmtId="165" fontId="14" fillId="2" borderId="14" xfId="0" applyNumberFormat="1" applyFont="1" applyFill="1" applyBorder="1"/>
    <xf numFmtId="0" fontId="4" fillId="2" borderId="5" xfId="0" applyFont="1" applyFill="1" applyBorder="1" applyAlignment="1">
      <alignment horizontal="left" vertical="center"/>
    </xf>
    <xf numFmtId="164" fontId="27" fillId="2" borderId="2" xfId="1" applyNumberFormat="1" applyFont="1" applyFill="1" applyBorder="1" applyAlignment="1">
      <alignment horizontal="right" vertical="center"/>
    </xf>
    <xf numFmtId="165" fontId="15" fillId="2" borderId="12" xfId="0" applyNumberFormat="1" applyFont="1" applyFill="1" applyBorder="1"/>
    <xf numFmtId="164" fontId="26" fillId="3" borderId="14" xfId="1" applyNumberFormat="1" applyFont="1" applyFill="1" applyBorder="1" applyAlignment="1">
      <alignment horizontal="right"/>
    </xf>
    <xf numFmtId="164" fontId="26" fillId="6" borderId="14" xfId="1" applyNumberFormat="1" applyFont="1" applyFill="1" applyBorder="1" applyAlignment="1">
      <alignment horizontal="right"/>
    </xf>
    <xf numFmtId="164" fontId="26" fillId="7" borderId="14" xfId="1" applyNumberFormat="1" applyFont="1" applyFill="1" applyBorder="1" applyAlignment="1">
      <alignment horizontal="right"/>
    </xf>
    <xf numFmtId="164" fontId="26" fillId="3" borderId="15" xfId="1" applyNumberFormat="1" applyFont="1" applyFill="1" applyBorder="1" applyAlignment="1">
      <alignment horizontal="right"/>
    </xf>
    <xf numFmtId="2" fontId="12" fillId="2" borderId="13" xfId="0" applyNumberFormat="1" applyFont="1" applyFill="1" applyBorder="1" applyAlignment="1">
      <alignment horizontal="right"/>
    </xf>
    <xf numFmtId="165" fontId="12" fillId="2" borderId="13" xfId="0" applyNumberFormat="1" applyFont="1" applyFill="1" applyBorder="1" applyAlignment="1">
      <alignment horizontal="right"/>
    </xf>
    <xf numFmtId="165" fontId="12" fillId="2" borderId="14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165" fontId="12" fillId="3" borderId="3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 vertical="center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F5353"/>
      <color rgb="FFFF373C"/>
      <color rgb="FFFF7C80"/>
      <color rgb="FFFCF6F8"/>
      <color rgb="FFFDE3F1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Oriente: Exportaciones </a:t>
            </a:r>
            <a:r>
              <a:rPr lang="es-PE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2015-2016</a:t>
            </a:r>
            <a:endPara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de S/)</a:t>
            </a:r>
          </a:p>
        </c:rich>
      </c:tx>
      <c:layout>
        <c:manualLayout>
          <c:xMode val="edge"/>
          <c:yMode val="edge"/>
          <c:x val="0.2656245695803171"/>
          <c:y val="3.0868060713355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Oriente!$U$38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Oriente!$T$39:$T$42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Ucayali</c:v>
                </c:pt>
                <c:pt idx="3">
                  <c:v>Loreto</c:v>
                </c:pt>
              </c:strCache>
            </c:strRef>
          </c:cat>
          <c:val>
            <c:numRef>
              <c:f>Oriente!$U$39:$U$42</c:f>
              <c:numCache>
                <c:formatCode>#,##0.0</c:formatCode>
                <c:ptCount val="4"/>
                <c:pt idx="0">
                  <c:v>79.751000000000005</c:v>
                </c:pt>
                <c:pt idx="1">
                  <c:v>7.7039999999999997</c:v>
                </c:pt>
                <c:pt idx="2">
                  <c:v>29.155000000000001</c:v>
                </c:pt>
                <c:pt idx="3">
                  <c:v>44.35</c:v>
                </c:pt>
              </c:numCache>
            </c:numRef>
          </c:val>
        </c:ser>
        <c:ser>
          <c:idx val="1"/>
          <c:order val="1"/>
          <c:tx>
            <c:strRef>
              <c:f>Oriente!$V$38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4.04219867454634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Oriente!$T$39:$T$42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Ucayali</c:v>
                </c:pt>
                <c:pt idx="3">
                  <c:v>Loreto</c:v>
                </c:pt>
              </c:strCache>
            </c:strRef>
          </c:cat>
          <c:val>
            <c:numRef>
              <c:f>Oriente!$V$39:$V$42</c:f>
              <c:numCache>
                <c:formatCode>#,##0.0</c:formatCode>
                <c:ptCount val="4"/>
                <c:pt idx="0">
                  <c:v>65.540999999999997</c:v>
                </c:pt>
                <c:pt idx="1">
                  <c:v>27.658999999999999</c:v>
                </c:pt>
                <c:pt idx="2">
                  <c:v>22.475999999999999</c:v>
                </c:pt>
                <c:pt idx="3">
                  <c:v>19.088999999999999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58240"/>
        <c:axId val="43259776"/>
      </c:barChart>
      <c:catAx>
        <c:axId val="43258240"/>
        <c:scaling>
          <c:orientation val="minMax"/>
        </c:scaling>
        <c:delete val="0"/>
        <c:axPos val="b"/>
        <c:majorTickMark val="out"/>
        <c:minorTickMark val="in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43259776"/>
        <c:crosses val="autoZero"/>
        <c:auto val="1"/>
        <c:lblAlgn val="ctr"/>
        <c:lblOffset val="100"/>
        <c:noMultiLvlLbl val="0"/>
      </c:catAx>
      <c:valAx>
        <c:axId val="43259776"/>
        <c:scaling>
          <c:orientation val="minMax"/>
          <c:max val="8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3258240"/>
        <c:crosses val="autoZero"/>
        <c:crossBetween val="between"/>
        <c:majorUnit val="20"/>
      </c:valAx>
      <c:spPr>
        <a:solidFill>
          <a:srgbClr val="FCF6F8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649185185185183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Oriente: Exportaciones Totales</a:t>
            </a:r>
            <a:r>
              <a:rPr lang="es-PE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US$ a valor FOB</a:t>
            </a:r>
            <a:r>
              <a:rPr lang="es-PE" sz="9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y</a:t>
            </a: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306323676920978"/>
          <c:y val="0.18502492602123707"/>
          <c:w val="0.38168205550230561"/>
          <c:h val="0.67939697968559665"/>
        </c:manualLayout>
      </c:layout>
      <c:pie3D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  <a:sp3d>
              <a:bevelT w="0" h="0"/>
              <a:bevelB w="0"/>
            </a:sp3d>
          </c:spPr>
          <c:explosion val="1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5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6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8"/>
            <c:bubble3D val="0"/>
            <c:spPr>
              <a:solidFill>
                <a:sysClr val="window" lastClr="FFFFFF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Lbls>
            <c:dLbl>
              <c:idx val="0"/>
              <c:layout>
                <c:manualLayout>
                  <c:x val="-0.11071531625811948"/>
                  <c:y val="-4.888558356776593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21466135215521068"/>
                  <c:y val="2.90973287715268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7.3772083811623271E-2"/>
                  <c:y val="-7.523679285772619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8.5319930940565294E-2"/>
                  <c:y val="-9.2197608005518646E-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183969714266403E-2"/>
                  <c:y val="6.086814490975720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Oriente!$F$38:$F$41</c:f>
              <c:strCache>
                <c:ptCount val="4"/>
                <c:pt idx="0">
                  <c:v>San Martín</c:v>
                </c:pt>
                <c:pt idx="1">
                  <c:v>Amazonas</c:v>
                </c:pt>
                <c:pt idx="2">
                  <c:v>Ucayali</c:v>
                </c:pt>
                <c:pt idx="3">
                  <c:v>Loreto</c:v>
                </c:pt>
              </c:strCache>
            </c:strRef>
          </c:cat>
          <c:val>
            <c:numRef>
              <c:f>Oriente!$I$38:$I$41</c:f>
              <c:numCache>
                <c:formatCode>#,##0.0</c:formatCode>
                <c:ptCount val="4"/>
                <c:pt idx="0">
                  <c:v>65.540999999999997</c:v>
                </c:pt>
                <c:pt idx="1">
                  <c:v>27.658999999999999</c:v>
                </c:pt>
                <c:pt idx="2">
                  <c:v>22.475999999999999</c:v>
                </c:pt>
                <c:pt idx="3">
                  <c:v>19.088999999999999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Oriente: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Principales Socios Comerciales </a:t>
            </a:r>
            <a:r>
              <a:rPr lang="en-US" sz="1000" baseline="0">
                <a:solidFill>
                  <a:sysClr val="windowText" lastClr="000000"/>
                </a:solidFill>
              </a:rPr>
              <a:t>del año </a:t>
            </a:r>
            <a:r>
              <a:rPr lang="en-US" sz="1000">
                <a:solidFill>
                  <a:sysClr val="windowText" lastClr="000000"/>
                </a:solidFill>
              </a:rPr>
              <a:t>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 FOB)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07407407407406"/>
          <c:y val="0.20725694444444445"/>
          <c:w val="0.70596018518518522"/>
          <c:h val="0.6516319444444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Oriente!$U$63:$U$72</c:f>
              <c:strCache>
                <c:ptCount val="10"/>
                <c:pt idx="0">
                  <c:v>Estados Unidos</c:v>
                </c:pt>
                <c:pt idx="1">
                  <c:v>China</c:v>
                </c:pt>
                <c:pt idx="2">
                  <c:v>Alemania</c:v>
                </c:pt>
                <c:pt idx="3">
                  <c:v>Italia</c:v>
                </c:pt>
                <c:pt idx="4">
                  <c:v>Colombia</c:v>
                </c:pt>
                <c:pt idx="5">
                  <c:v>Países Bajos</c:v>
                </c:pt>
                <c:pt idx="6">
                  <c:v>Bélgica</c:v>
                </c:pt>
                <c:pt idx="7">
                  <c:v>Canadá</c:v>
                </c:pt>
                <c:pt idx="8">
                  <c:v>Chile </c:v>
                </c:pt>
                <c:pt idx="9">
                  <c:v>Suecia</c:v>
                </c:pt>
              </c:strCache>
            </c:strRef>
          </c:cat>
          <c:val>
            <c:numRef>
              <c:f>Oriente!$V$63:$V$72</c:f>
              <c:numCache>
                <c:formatCode>#,##0.0</c:formatCode>
                <c:ptCount val="10"/>
                <c:pt idx="0">
                  <c:v>25.971633100000034</c:v>
                </c:pt>
                <c:pt idx="1">
                  <c:v>12.709914499999991</c:v>
                </c:pt>
                <c:pt idx="2">
                  <c:v>12.258298099999999</c:v>
                </c:pt>
                <c:pt idx="3">
                  <c:v>11.544325699999998</c:v>
                </c:pt>
                <c:pt idx="4">
                  <c:v>9.7985414999999971</c:v>
                </c:pt>
                <c:pt idx="5">
                  <c:v>9.0045070999999997</c:v>
                </c:pt>
                <c:pt idx="6">
                  <c:v>8.1230150000000005</c:v>
                </c:pt>
                <c:pt idx="7">
                  <c:v>6.8690122000000002</c:v>
                </c:pt>
                <c:pt idx="8">
                  <c:v>6.3613316600000065</c:v>
                </c:pt>
                <c:pt idx="9">
                  <c:v>4.5546102999999993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08160"/>
        <c:axId val="74506624"/>
      </c:barChart>
      <c:valAx>
        <c:axId val="7450662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74508160"/>
        <c:crosses val="autoZero"/>
        <c:crossBetween val="between"/>
      </c:valAx>
      <c:catAx>
        <c:axId val="7450816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45066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 Región Oriente: Exportaciones por Tipo - 2016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(Millones US$ - FOB)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028187597457121"/>
          <c:y val="2.640842324731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21924507063046"/>
          <c:y val="0.20312478881059165"/>
          <c:w val="0.58047997342707669"/>
          <c:h val="0.6335294095222120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Oriente!$T$15</c:f>
              <c:strCache>
                <c:ptCount val="1"/>
                <c:pt idx="0">
                  <c:v>Agrícola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Oriente!$U$15:$V$15</c:f>
              <c:numCache>
                <c:formatCode>0.0</c:formatCode>
                <c:ptCount val="2"/>
                <c:pt idx="1">
                  <c:v>50.942999999999998</c:v>
                </c:pt>
              </c:numCache>
            </c:numRef>
          </c:val>
        </c:ser>
        <c:ser>
          <c:idx val="6"/>
          <c:order val="1"/>
          <c:tx>
            <c:strRef>
              <c:f>Oriente!$T$16</c:f>
              <c:strCache>
                <c:ptCount val="1"/>
                <c:pt idx="0">
                  <c:v>Petróleo y derivados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Oriente!$U$16:$V$16</c:f>
              <c:numCache>
                <c:formatCode>0.0</c:formatCode>
                <c:ptCount val="2"/>
                <c:pt idx="1">
                  <c:v>4.6230000000000002</c:v>
                </c:pt>
              </c:numCache>
            </c:numRef>
          </c:val>
        </c:ser>
        <c:ser>
          <c:idx val="0"/>
          <c:order val="2"/>
          <c:tx>
            <c:strRef>
              <c:f>Oriente!$T$10</c:f>
              <c:strCache>
                <c:ptCount val="1"/>
                <c:pt idx="0">
                  <c:v>Agropecuario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Oriente!$U$10:$V$10</c:f>
              <c:numCache>
                <c:formatCode>General</c:formatCode>
                <c:ptCount val="2"/>
                <c:pt idx="0" formatCode="0.0">
                  <c:v>49.687504099999998</c:v>
                </c:pt>
              </c:numCache>
            </c:numRef>
          </c:val>
        </c:ser>
        <c:ser>
          <c:idx val="1"/>
          <c:order val="3"/>
          <c:tx>
            <c:strRef>
              <c:f>Oriente!$T$11</c:f>
              <c:strCache>
                <c:ptCount val="1"/>
                <c:pt idx="0">
                  <c:v>Maderas y papeles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Oriente!$U$11:$V$11</c:f>
              <c:numCache>
                <c:formatCode>General</c:formatCode>
                <c:ptCount val="2"/>
                <c:pt idx="0" formatCode="0.0">
                  <c:v>23.352</c:v>
                </c:pt>
              </c:numCache>
            </c:numRef>
          </c:val>
        </c:ser>
        <c:ser>
          <c:idx val="2"/>
          <c:order val="4"/>
          <c:tx>
            <c:strRef>
              <c:f>Oriente!$T$12</c:f>
              <c:strCache>
                <c:ptCount val="1"/>
                <c:pt idx="0">
                  <c:v>Pesquero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4.4069320468768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Oriente!$U$12:$V$12</c:f>
              <c:numCache>
                <c:formatCode>General</c:formatCode>
                <c:ptCount val="2"/>
                <c:pt idx="0" formatCode="0.0">
                  <c:v>3.0449999999999999</c:v>
                </c:pt>
              </c:numCache>
            </c:numRef>
          </c:val>
        </c:ser>
        <c:ser>
          <c:idx val="3"/>
          <c:order val="5"/>
          <c:tx>
            <c:strRef>
              <c:f>Oriente!$T$13</c:f>
              <c:strCache>
                <c:ptCount val="1"/>
                <c:pt idx="0">
                  <c:v>Otros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2.3498692584552738E-3"/>
                  <c:y val="-4.4051977170669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Oriente!$U$13:$V$13</c:f>
              <c:numCache>
                <c:formatCode>General</c:formatCode>
                <c:ptCount val="2"/>
                <c:pt idx="0" formatCode="0.0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183424"/>
        <c:axId val="74184960"/>
      </c:barChart>
      <c:catAx>
        <c:axId val="74183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4184960"/>
        <c:crosses val="autoZero"/>
        <c:auto val="1"/>
        <c:lblAlgn val="ctr"/>
        <c:lblOffset val="100"/>
        <c:noMultiLvlLbl val="0"/>
      </c:catAx>
      <c:valAx>
        <c:axId val="74184960"/>
        <c:scaling>
          <c:orientation val="minMax"/>
          <c:max val="80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418342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7333772357054331"/>
          <c:y val="0.29367118055555558"/>
          <c:w val="0.20252801525231676"/>
          <c:h val="0.47345677599188057"/>
        </c:manualLayout>
      </c:layout>
      <c:overlay val="1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262777</xdr:colOff>
      <xdr:row>4</xdr:row>
      <xdr:rowOff>142875</xdr:rowOff>
    </xdr:from>
    <xdr:to>
      <xdr:col>11</xdr:col>
      <xdr:colOff>291352</xdr:colOff>
      <xdr:row>23</xdr:row>
      <xdr:rowOff>24967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7577" y="1038225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212272</xdr:colOff>
      <xdr:row>37</xdr:row>
      <xdr:rowOff>74158</xdr:rowOff>
    </xdr:from>
    <xdr:to>
      <xdr:col>25</xdr:col>
      <xdr:colOff>611647</xdr:colOff>
      <xdr:row>52</xdr:row>
      <xdr:rowOff>96658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41</xdr:row>
      <xdr:rowOff>0</xdr:rowOff>
    </xdr:from>
    <xdr:to>
      <xdr:col>17</xdr:col>
      <xdr:colOff>95250</xdr:colOff>
      <xdr:row>42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228600</xdr:colOff>
      <xdr:row>21</xdr:row>
      <xdr:rowOff>66675</xdr:rowOff>
    </xdr:from>
    <xdr:to>
      <xdr:col>25</xdr:col>
      <xdr:colOff>627975</xdr:colOff>
      <xdr:row>36</xdr:row>
      <xdr:rowOff>70125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212911</xdr:colOff>
      <xdr:row>53</xdr:row>
      <xdr:rowOff>158001</xdr:rowOff>
    </xdr:from>
    <xdr:to>
      <xdr:col>25</xdr:col>
      <xdr:colOff>592676</xdr:colOff>
      <xdr:row>68</xdr:row>
      <xdr:rowOff>180501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57</xdr:row>
      <xdr:rowOff>168088</xdr:rowOff>
    </xdr:from>
    <xdr:to>
      <xdr:col>17</xdr:col>
      <xdr:colOff>99176</xdr:colOff>
      <xdr:row>60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236741</xdr:colOff>
      <xdr:row>5</xdr:row>
      <xdr:rowOff>26912</xdr:rowOff>
    </xdr:from>
    <xdr:to>
      <xdr:col>25</xdr:col>
      <xdr:colOff>655166</xdr:colOff>
      <xdr:row>20</xdr:row>
      <xdr:rowOff>35805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0.23049</cdr:x>
      <cdr:y>0.30595</cdr:y>
    </cdr:from>
    <cdr:to>
      <cdr:x>0.25036</cdr:x>
      <cdr:y>0.35595</cdr:y>
    </cdr:to>
    <cdr:sp macro="" textlink="">
      <cdr:nvSpPr>
        <cdr:cNvPr id="3" name="1 Flecha abajo"/>
        <cdr:cNvSpPr/>
      </cdr:nvSpPr>
      <cdr:spPr>
        <a:xfrm xmlns:a="http://schemas.openxmlformats.org/drawingml/2006/main">
          <a:off x="1250577" y="881150"/>
          <a:ext cx="107807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0.64962</cdr:x>
      <cdr:y>0.65053</cdr:y>
    </cdr:from>
    <cdr:to>
      <cdr:x>0.66949</cdr:x>
      <cdr:y>0.70053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3524595" y="1873512"/>
          <a:ext cx="107808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0.43623</cdr:x>
      <cdr:y>0.61281</cdr:y>
    </cdr:from>
    <cdr:to>
      <cdr:x>0.45841</cdr:x>
      <cdr:y>0.66369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2366804" y="1764899"/>
          <a:ext cx="120348" cy="146537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0.8685</cdr:x>
      <cdr:y>0.67909</cdr:y>
    </cdr:from>
    <cdr:to>
      <cdr:x>0.88837</cdr:x>
      <cdr:y>0.72909</cdr:y>
    </cdr:to>
    <cdr:sp macro="" textlink="">
      <cdr:nvSpPr>
        <cdr:cNvPr id="9" name="1 Flecha abajo"/>
        <cdr:cNvSpPr/>
      </cdr:nvSpPr>
      <cdr:spPr>
        <a:xfrm xmlns:a="http://schemas.openxmlformats.org/drawingml/2006/main">
          <a:off x="4712165" y="1955791"/>
          <a:ext cx="107808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5    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53,6%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0.79225</cdr:x>
      <cdr:y>0.60956</cdr:y>
    </cdr:from>
    <cdr:to>
      <cdr:x>0.95192</cdr:x>
      <cdr:y>0.60956</cdr:y>
    </cdr:to>
    <cdr:cxnSp macro="">
      <cdr:nvCxnSpPr>
        <cdr:cNvPr id="5" name="4 Conector recto"/>
        <cdr:cNvCxnSpPr/>
      </cdr:nvCxnSpPr>
      <cdr:spPr>
        <a:xfrm xmlns:a="http://schemas.openxmlformats.org/drawingml/2006/main" flipV="1">
          <a:off x="4330997" y="1755545"/>
          <a:ext cx="87286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0.79863</cdr:x>
      <cdr:y>0.22729</cdr:y>
    </cdr:from>
    <cdr:to>
      <cdr:x>0.95204</cdr:x>
      <cdr:y>0.27549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4348319" y="656495"/>
          <a:ext cx="835269" cy="13921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No Tradicionales</a:t>
          </a:r>
        </a:p>
      </cdr:txBody>
    </cdr:sp>
  </cdr:relSizeAnchor>
  <cdr:relSizeAnchor xmlns:cdr="http://schemas.openxmlformats.org/drawingml/2006/chartDrawing">
    <cdr:from>
      <cdr:x>0.79542</cdr:x>
      <cdr:y>0.77238</cdr:y>
    </cdr:from>
    <cdr:to>
      <cdr:x>0.94883</cdr:x>
      <cdr:y>0.82058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348308" y="2224458"/>
          <a:ext cx="838642" cy="13881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Tradicionales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P7" sqref="P7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46" t="s">
        <v>87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20.25" x14ac:dyDescent="0.25">
      <c r="A3" s="247" t="s">
        <v>152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x14ac:dyDescent="0.25">
      <c r="A4" s="248" t="s">
        <v>151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F20" sqref="F20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49" t="s">
        <v>0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2:15" x14ac:dyDescent="0.25"/>
    <row r="11" spans="2:15" x14ac:dyDescent="0.25">
      <c r="G11" s="7"/>
    </row>
    <row r="12" spans="2:15" x14ac:dyDescent="0.25">
      <c r="D12" s="7"/>
      <c r="F12" s="7" t="s">
        <v>82</v>
      </c>
      <c r="G12" s="7"/>
      <c r="K12" s="7">
        <v>1</v>
      </c>
    </row>
    <row r="13" spans="2:15" x14ac:dyDescent="0.25">
      <c r="E13" s="7"/>
      <c r="G13" s="7" t="s">
        <v>83</v>
      </c>
      <c r="K13" s="7">
        <v>2</v>
      </c>
    </row>
    <row r="14" spans="2:15" x14ac:dyDescent="0.25">
      <c r="E14" s="7"/>
      <c r="G14" s="7" t="s">
        <v>84</v>
      </c>
      <c r="K14" s="7">
        <v>3</v>
      </c>
    </row>
    <row r="15" spans="2:15" x14ac:dyDescent="0.25">
      <c r="E15" s="7"/>
      <c r="G15" s="7" t="s">
        <v>85</v>
      </c>
      <c r="K15" s="7">
        <v>4</v>
      </c>
    </row>
    <row r="16" spans="2:15" x14ac:dyDescent="0.25">
      <c r="E16" s="7"/>
      <c r="G16" s="7" t="s">
        <v>86</v>
      </c>
      <c r="K16" s="7">
        <v>5</v>
      </c>
    </row>
    <row r="17" spans="5:11" x14ac:dyDescent="0.25">
      <c r="E17" s="7"/>
      <c r="G17" s="7"/>
      <c r="K17" s="7"/>
    </row>
    <row r="18" spans="5:11" x14ac:dyDescent="0.25">
      <c r="E18" s="7"/>
      <c r="K18" s="7"/>
    </row>
    <row r="19" spans="5:11" x14ac:dyDescent="0.25">
      <c r="E19" s="7"/>
      <c r="K19" s="7"/>
    </row>
    <row r="20" spans="5:11" x14ac:dyDescent="0.25">
      <c r="E20" s="7"/>
      <c r="K20" s="7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1"/>
  <sheetViews>
    <sheetView zoomScaleNormal="100" workbookViewId="0">
      <selection activeCell="J11" sqref="J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190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58" t="s">
        <v>153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S1" s="190"/>
      <c r="T1" s="190"/>
      <c r="U1" s="190"/>
      <c r="V1" s="190"/>
      <c r="W1" s="190"/>
      <c r="X1" s="190"/>
      <c r="Y1" s="190"/>
      <c r="Z1" s="190"/>
    </row>
    <row r="2" spans="2:26" x14ac:dyDescent="0.25">
      <c r="B2" s="36" t="str">
        <f>+B6</f>
        <v>1. Exportaciones por tipo y sector</v>
      </c>
      <c r="C2" s="188"/>
      <c r="D2" s="188"/>
      <c r="E2" s="188"/>
      <c r="F2" s="188"/>
      <c r="G2" s="188"/>
      <c r="H2" s="188"/>
      <c r="I2" s="36"/>
      <c r="J2" s="36" t="str">
        <f>+B47</f>
        <v>3. Principales Socios Comerciales</v>
      </c>
      <c r="K2" s="11"/>
      <c r="L2" s="23"/>
      <c r="M2" s="14"/>
      <c r="N2" s="14"/>
      <c r="O2" s="14"/>
      <c r="P2" s="14"/>
    </row>
    <row r="3" spans="2:26" x14ac:dyDescent="0.25">
      <c r="B3" s="36" t="str">
        <f>+B32</f>
        <v>2. Exportaciones de la Macro Región por Departamentos</v>
      </c>
      <c r="C3" s="36"/>
      <c r="D3" s="36"/>
      <c r="E3" s="36"/>
      <c r="F3" s="36"/>
      <c r="G3" s="36"/>
      <c r="H3" s="188"/>
      <c r="I3" s="36"/>
      <c r="J3" s="36" t="str">
        <f>+B69</f>
        <v>4. Principales productos exportados</v>
      </c>
      <c r="K3" s="11"/>
      <c r="L3" s="14"/>
      <c r="M3" s="14"/>
      <c r="N3" s="14"/>
      <c r="O3" s="14"/>
      <c r="P3" s="14"/>
    </row>
    <row r="4" spans="2:26" x14ac:dyDescent="0.25">
      <c r="B4" s="37"/>
      <c r="C4" s="37"/>
      <c r="D4" s="37"/>
      <c r="E4" s="37"/>
      <c r="F4" s="38"/>
      <c r="G4" s="39"/>
      <c r="H4" s="39"/>
      <c r="I4" s="39"/>
      <c r="J4" s="39"/>
      <c r="K4" s="18"/>
      <c r="L4" s="18"/>
      <c r="M4" s="18"/>
      <c r="N4" s="18"/>
      <c r="O4" s="18"/>
      <c r="P4" s="18"/>
    </row>
    <row r="5" spans="2:26" x14ac:dyDescent="0.25">
      <c r="B5" s="5"/>
      <c r="C5" s="6"/>
      <c r="D5" s="6"/>
      <c r="E5" s="6"/>
      <c r="F5" s="6"/>
      <c r="G5" s="4"/>
      <c r="H5" s="4"/>
    </row>
    <row r="6" spans="2:26" x14ac:dyDescent="0.25">
      <c r="B6" s="2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  <c r="R6" s="30"/>
      <c r="T6" s="30"/>
      <c r="U6" s="30"/>
      <c r="V6" s="30"/>
    </row>
    <row r="7" spans="2:26" x14ac:dyDescent="0.25">
      <c r="B7" s="22"/>
      <c r="C7" s="255" t="str">
        <f>+CONCATENATE("Las exportaciones en esta macro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macro región alcanzaron los US$ 134.8 millones, disminuyendo en -16.3% respecto al 2015. De otro lado el 41.4% de estas exportaciones fueron de tipo Tradicional en tanto las exportaciones No Tradicional representaron el 58.6%.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"/>
      <c r="R7" s="30"/>
      <c r="T7" s="30"/>
      <c r="U7" s="30"/>
      <c r="V7" s="30"/>
    </row>
    <row r="8" spans="2:26" x14ac:dyDescent="0.25">
      <c r="B8" s="22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"/>
      <c r="R8" s="30"/>
      <c r="S8" s="30"/>
      <c r="T8" s="30"/>
      <c r="U8" s="30"/>
      <c r="V8" s="30"/>
    </row>
    <row r="9" spans="2:26" x14ac:dyDescent="0.25">
      <c r="B9" s="22"/>
      <c r="C9" s="8"/>
      <c r="D9" s="8"/>
      <c r="E9" s="8"/>
      <c r="F9" s="256" t="s">
        <v>88</v>
      </c>
      <c r="G9" s="256"/>
      <c r="H9" s="256"/>
      <c r="I9" s="256"/>
      <c r="J9" s="256"/>
      <c r="K9" s="256"/>
      <c r="L9" s="256"/>
      <c r="M9" s="8"/>
      <c r="N9" s="8"/>
      <c r="O9" s="8"/>
      <c r="P9" s="25"/>
      <c r="R9" s="30"/>
      <c r="S9" s="30"/>
      <c r="T9" s="30"/>
      <c r="U9" s="30" t="s">
        <v>3</v>
      </c>
      <c r="V9" s="30" t="s">
        <v>14</v>
      </c>
    </row>
    <row r="10" spans="2:26" x14ac:dyDescent="0.25">
      <c r="B10" s="22"/>
      <c r="C10" s="8"/>
      <c r="D10" s="8"/>
      <c r="E10" s="8"/>
      <c r="F10" s="257" t="s">
        <v>24</v>
      </c>
      <c r="G10" s="257"/>
      <c r="H10" s="257"/>
      <c r="I10" s="257"/>
      <c r="J10" s="257"/>
      <c r="K10" s="257"/>
      <c r="L10" s="257"/>
      <c r="M10" s="8"/>
      <c r="N10" s="8"/>
      <c r="O10" s="8"/>
      <c r="P10" s="25"/>
      <c r="R10" s="30"/>
      <c r="S10" s="30"/>
      <c r="T10" s="30" t="s">
        <v>4</v>
      </c>
      <c r="U10" s="32">
        <v>49.687504099999998</v>
      </c>
      <c r="V10" s="30"/>
    </row>
    <row r="11" spans="2:26" x14ac:dyDescent="0.25">
      <c r="B11" s="22"/>
      <c r="C11" s="8"/>
      <c r="D11" s="8"/>
      <c r="E11" s="8"/>
      <c r="F11" s="250" t="s">
        <v>12</v>
      </c>
      <c r="G11" s="251"/>
      <c r="H11" s="84">
        <v>2015</v>
      </c>
      <c r="I11" s="85">
        <v>2016</v>
      </c>
      <c r="J11" s="85" t="s">
        <v>20</v>
      </c>
      <c r="K11" s="85" t="s">
        <v>21</v>
      </c>
      <c r="L11" s="85" t="s">
        <v>22</v>
      </c>
      <c r="M11" s="8"/>
      <c r="N11" s="8"/>
      <c r="O11" s="8"/>
      <c r="P11" s="25"/>
      <c r="R11" s="30"/>
      <c r="S11" s="30"/>
      <c r="T11" s="30" t="s">
        <v>5</v>
      </c>
      <c r="U11" s="32">
        <v>23.352</v>
      </c>
      <c r="V11" s="30"/>
    </row>
    <row r="12" spans="2:26" ht="16.5" x14ac:dyDescent="0.25">
      <c r="B12" s="22"/>
      <c r="C12" s="8"/>
      <c r="D12" s="8"/>
      <c r="E12" s="8"/>
      <c r="F12" s="73" t="s">
        <v>3</v>
      </c>
      <c r="G12" s="74"/>
      <c r="H12" s="86">
        <f>+Amazonas!H12+Loreto!H12+'San Martín'!H12+Ucayali!H12</f>
        <v>115.771</v>
      </c>
      <c r="I12" s="87">
        <f>+Amazonas!I12+Loreto!I12+'San Martín'!I12+Ucayali!I12</f>
        <v>79.021000000000001</v>
      </c>
      <c r="J12" s="75">
        <f t="shared" ref="J12:J27" si="0">IFERROR(I12/I$27, " - ")</f>
        <v>0.5863614439951027</v>
      </c>
      <c r="K12" s="76">
        <f>IFERROR(I12/H12-1," - ")</f>
        <v>-0.31743700926829688</v>
      </c>
      <c r="L12" s="77">
        <f>IFERROR(I12-H12, " - ")</f>
        <v>-36.75</v>
      </c>
      <c r="M12" s="189">
        <f>+L12*100</f>
        <v>-3675</v>
      </c>
      <c r="N12" s="8"/>
      <c r="O12" s="8"/>
      <c r="P12" s="25"/>
      <c r="R12" s="30"/>
      <c r="S12" s="30"/>
      <c r="T12" s="30" t="s">
        <v>18</v>
      </c>
      <c r="U12" s="32">
        <v>3.0449999999999999</v>
      </c>
      <c r="V12" s="30"/>
    </row>
    <row r="13" spans="2:26" x14ac:dyDescent="0.25">
      <c r="B13" s="22"/>
      <c r="C13" s="8"/>
      <c r="D13" s="8"/>
      <c r="E13" s="8"/>
      <c r="F13" s="60" t="s">
        <v>4</v>
      </c>
      <c r="G13" s="58"/>
      <c r="H13" s="27">
        <f>+Amazonas!H13+Loreto!H13+'San Martín'!H13+Ucayali!H13</f>
        <v>52.606563250000001</v>
      </c>
      <c r="I13" s="64">
        <f>+Amazonas!I13+Loreto!I13+'San Martín'!I13+Ucayali!I13</f>
        <v>49.687504099999998</v>
      </c>
      <c r="J13" s="75">
        <f t="shared" si="0"/>
        <v>0.36869739249805217</v>
      </c>
      <c r="K13" s="68">
        <f t="shared" ref="K13:K27" si="1">IFERROR(I13/H13-1," - ")</f>
        <v>-5.5488497435726369E-2</v>
      </c>
      <c r="L13" s="242">
        <f t="shared" ref="L13:L27" si="2">IFERROR(I13-H13, " - ")</f>
        <v>-2.9190591500000025</v>
      </c>
      <c r="M13" s="189">
        <f t="shared" ref="M13:M26" si="3">+L13*100</f>
        <v>-291.90591500000028</v>
      </c>
      <c r="N13" s="8"/>
      <c r="O13" s="8"/>
      <c r="P13" s="25"/>
      <c r="R13" s="30"/>
      <c r="S13" s="30"/>
      <c r="T13" s="30" t="s">
        <v>80</v>
      </c>
      <c r="U13" s="32">
        <v>3</v>
      </c>
      <c r="V13" s="30"/>
    </row>
    <row r="14" spans="2:26" x14ac:dyDescent="0.25">
      <c r="B14" s="22"/>
      <c r="C14" s="8"/>
      <c r="D14" s="8"/>
      <c r="E14" s="8"/>
      <c r="F14" s="60" t="s">
        <v>5</v>
      </c>
      <c r="G14" s="58"/>
      <c r="H14" s="27">
        <f>+Amazonas!H14+Loreto!H14+'San Martín'!H14+Ucayali!H14</f>
        <v>51.168999999999997</v>
      </c>
      <c r="I14" s="64">
        <f>+Amazonas!I14+Loreto!I14+'San Martín'!I14+Ucayali!I14</f>
        <v>23.352</v>
      </c>
      <c r="J14" s="80">
        <f t="shared" si="0"/>
        <v>0.17327941231031799</v>
      </c>
      <c r="K14" s="67">
        <f t="shared" si="1"/>
        <v>-0.54362993218550293</v>
      </c>
      <c r="L14" s="243">
        <f t="shared" si="2"/>
        <v>-27.816999999999997</v>
      </c>
      <c r="M14" s="189">
        <f t="shared" si="3"/>
        <v>-2781.7</v>
      </c>
      <c r="N14" s="8"/>
      <c r="O14" s="8"/>
      <c r="P14" s="25"/>
      <c r="R14" s="30"/>
      <c r="S14" s="30"/>
      <c r="T14" s="30"/>
      <c r="U14" s="32"/>
      <c r="V14" s="32"/>
    </row>
    <row r="15" spans="2:26" x14ac:dyDescent="0.25">
      <c r="B15" s="22"/>
      <c r="C15" s="8"/>
      <c r="D15" s="8"/>
      <c r="E15" s="8"/>
      <c r="F15" s="60" t="s">
        <v>6</v>
      </c>
      <c r="G15" s="58"/>
      <c r="H15" s="27">
        <f>+Amazonas!H15+Loreto!H15+'San Martín'!H15+Ucayali!H15</f>
        <v>4.2880000000000003</v>
      </c>
      <c r="I15" s="64">
        <f>+Amazonas!I15+Loreto!I15+'San Martín'!I15+Ucayali!I15</f>
        <v>2.3740000000000001</v>
      </c>
      <c r="J15" s="80">
        <f t="shared" si="0"/>
        <v>1.7615849812636815E-2</v>
      </c>
      <c r="K15" s="67">
        <f t="shared" si="1"/>
        <v>-0.44636194029850751</v>
      </c>
      <c r="L15" s="243">
        <f t="shared" si="2"/>
        <v>-1.9140000000000001</v>
      </c>
      <c r="M15" s="189">
        <f t="shared" si="3"/>
        <v>-191.4</v>
      </c>
      <c r="N15" s="8"/>
      <c r="O15" s="8"/>
      <c r="P15" s="25"/>
      <c r="R15" s="30"/>
      <c r="S15" s="30"/>
      <c r="T15" s="30" t="s">
        <v>15</v>
      </c>
      <c r="U15" s="30"/>
      <c r="V15" s="32">
        <v>50.942999999999998</v>
      </c>
    </row>
    <row r="16" spans="2:26" x14ac:dyDescent="0.25">
      <c r="B16" s="22"/>
      <c r="C16" s="8"/>
      <c r="D16" s="8"/>
      <c r="E16" s="8"/>
      <c r="F16" s="60" t="s">
        <v>7</v>
      </c>
      <c r="G16" s="58"/>
      <c r="H16" s="27">
        <f>+Amazonas!H16+Loreto!H16+'San Martín'!H16+Ucayali!H16</f>
        <v>2.8000000000000001E-2</v>
      </c>
      <c r="I16" s="64">
        <f>+Amazonas!I16+Loreto!I16+'San Martín'!I16+Ucayali!I16</f>
        <v>4.0000000000000001E-3</v>
      </c>
      <c r="J16" s="80">
        <f t="shared" si="0"/>
        <v>2.9681297072682079E-5</v>
      </c>
      <c r="K16" s="67">
        <f t="shared" si="1"/>
        <v>-0.85714285714285721</v>
      </c>
      <c r="L16" s="243">
        <f t="shared" si="2"/>
        <v>-2.4E-2</v>
      </c>
      <c r="M16" s="189">
        <f t="shared" si="3"/>
        <v>-2.4</v>
      </c>
      <c r="N16" s="8"/>
      <c r="O16" s="8"/>
      <c r="P16" s="25"/>
      <c r="R16" s="30"/>
      <c r="S16" s="30"/>
      <c r="T16" s="35" t="s">
        <v>19</v>
      </c>
      <c r="U16" s="30"/>
      <c r="V16" s="32">
        <v>4.6230000000000002</v>
      </c>
      <c r="W16" s="3"/>
    </row>
    <row r="17" spans="2:25" x14ac:dyDescent="0.25">
      <c r="B17" s="22"/>
      <c r="C17" s="8"/>
      <c r="D17" s="8"/>
      <c r="E17" s="8"/>
      <c r="F17" s="60" t="s">
        <v>18</v>
      </c>
      <c r="G17" s="58"/>
      <c r="H17" s="27">
        <f>+Amazonas!H17+Loreto!H17+'San Martín'!H17+Ucayali!H17</f>
        <v>3.8639999999999999</v>
      </c>
      <c r="I17" s="64">
        <f>+Amazonas!I17+Loreto!I17+'San Martín'!I17+Ucayali!I17</f>
        <v>3.0449999999999999</v>
      </c>
      <c r="J17" s="80">
        <f t="shared" si="0"/>
        <v>2.2594887396579232E-2</v>
      </c>
      <c r="K17" s="67">
        <f t="shared" si="1"/>
        <v>-0.21195652173913038</v>
      </c>
      <c r="L17" s="243">
        <f t="shared" si="2"/>
        <v>-0.81899999999999995</v>
      </c>
      <c r="M17" s="189">
        <f t="shared" si="3"/>
        <v>-81.899999999999991</v>
      </c>
      <c r="N17" s="8"/>
      <c r="O17" s="8"/>
      <c r="P17" s="25"/>
      <c r="R17" s="30"/>
      <c r="S17" s="30"/>
      <c r="W17" s="3"/>
    </row>
    <row r="18" spans="2:25" x14ac:dyDescent="0.25">
      <c r="B18" s="22"/>
      <c r="C18" s="8"/>
      <c r="D18" s="8"/>
      <c r="E18" s="8"/>
      <c r="F18" s="60" t="s">
        <v>8</v>
      </c>
      <c r="G18" s="58"/>
      <c r="H18" s="27">
        <f>+Amazonas!H18+Loreto!H18+'San Martín'!H18+Ucayali!H18</f>
        <v>0.39200000000000002</v>
      </c>
      <c r="I18" s="64">
        <f>+Amazonas!I18+Loreto!I18+'San Martín'!I18+Ucayali!I18</f>
        <v>0.25700000000000001</v>
      </c>
      <c r="J18" s="80">
        <f t="shared" si="0"/>
        <v>1.9070233369198237E-3</v>
      </c>
      <c r="K18" s="67">
        <f t="shared" si="1"/>
        <v>-0.34438775510204078</v>
      </c>
      <c r="L18" s="243">
        <f t="shared" si="2"/>
        <v>-0.13500000000000001</v>
      </c>
      <c r="M18" s="189">
        <f t="shared" si="3"/>
        <v>-13.5</v>
      </c>
      <c r="N18" s="8"/>
      <c r="O18" s="8"/>
      <c r="P18" s="25"/>
      <c r="R18" s="30"/>
      <c r="W18" s="3"/>
    </row>
    <row r="19" spans="2:25" x14ac:dyDescent="0.25">
      <c r="B19" s="22"/>
      <c r="C19" s="8"/>
      <c r="D19" s="8"/>
      <c r="E19" s="8"/>
      <c r="F19" s="60" t="s">
        <v>9</v>
      </c>
      <c r="G19" s="58"/>
      <c r="H19" s="27">
        <f>+Amazonas!H19+Loreto!H19+'San Martín'!H19+Ucayali!H19</f>
        <v>6.3E-2</v>
      </c>
      <c r="I19" s="64">
        <f>+Amazonas!I19+Loreto!I19+'San Martín'!I19+Ucayali!I19</f>
        <v>0.01</v>
      </c>
      <c r="J19" s="80">
        <f t="shared" si="0"/>
        <v>7.4203242681705197E-5</v>
      </c>
      <c r="K19" s="67">
        <f t="shared" si="1"/>
        <v>-0.84126984126984128</v>
      </c>
      <c r="L19" s="243">
        <f t="shared" si="2"/>
        <v>-5.2999999999999999E-2</v>
      </c>
      <c r="M19" s="189">
        <f t="shared" si="3"/>
        <v>-5.3</v>
      </c>
      <c r="N19" s="8"/>
      <c r="O19" s="8"/>
      <c r="P19" s="25"/>
      <c r="R19" s="30"/>
      <c r="U19" s="3"/>
      <c r="V19" s="57"/>
      <c r="W19" s="57"/>
    </row>
    <row r="20" spans="2:25" x14ac:dyDescent="0.25">
      <c r="B20" s="22"/>
      <c r="C20" s="8"/>
      <c r="D20" s="8"/>
      <c r="E20" s="8"/>
      <c r="F20" s="60" t="s">
        <v>10</v>
      </c>
      <c r="G20" s="58"/>
      <c r="H20" s="27">
        <f>+Amazonas!H20+Loreto!H20+'San Martín'!H20+Ucayali!H20</f>
        <v>3.3039999999999998</v>
      </c>
      <c r="I20" s="64">
        <f>+Amazonas!I20+Loreto!I20+'San Martín'!I20+Ucayali!I20</f>
        <v>0.26700000000000002</v>
      </c>
      <c r="J20" s="80">
        <f t="shared" si="0"/>
        <v>1.9812265796015291E-3</v>
      </c>
      <c r="K20" s="67">
        <f t="shared" si="1"/>
        <v>-0.91918886198547212</v>
      </c>
      <c r="L20" s="243">
        <f t="shared" si="2"/>
        <v>-3.0369999999999999</v>
      </c>
      <c r="M20" s="189">
        <f t="shared" si="3"/>
        <v>-303.7</v>
      </c>
      <c r="N20" s="8"/>
      <c r="O20" s="8"/>
      <c r="P20" s="25"/>
      <c r="R20" s="30"/>
      <c r="U20" s="3"/>
      <c r="V20" s="57"/>
      <c r="W20" s="57"/>
    </row>
    <row r="21" spans="2:25" x14ac:dyDescent="0.25">
      <c r="B21" s="22"/>
      <c r="C21" s="8"/>
      <c r="D21" s="8"/>
      <c r="E21" s="8"/>
      <c r="F21" s="61" t="s">
        <v>11</v>
      </c>
      <c r="G21" s="59"/>
      <c r="H21" s="65">
        <f>+Amazonas!H21+Loreto!H21+'San Martín'!H21+Ucayali!H21</f>
        <v>5.6999999999999995E-2</v>
      </c>
      <c r="I21" s="66">
        <f>+Amazonas!I21+Loreto!I21+'San Martín'!I21+Ucayali!I21</f>
        <v>2.3000000000000003E-2</v>
      </c>
      <c r="J21" s="81">
        <f t="shared" si="0"/>
        <v>1.7066745816792197E-4</v>
      </c>
      <c r="K21" s="69">
        <f t="shared" si="1"/>
        <v>-0.59649122807017529</v>
      </c>
      <c r="L21" s="244">
        <f t="shared" si="2"/>
        <v>-3.3999999999999989E-2</v>
      </c>
      <c r="M21" s="189">
        <f t="shared" si="3"/>
        <v>-3.399999999999999</v>
      </c>
      <c r="N21" s="8"/>
      <c r="O21" s="8"/>
      <c r="P21" s="25"/>
      <c r="U21" s="3"/>
      <c r="V21" s="57"/>
      <c r="W21" s="57"/>
    </row>
    <row r="22" spans="2:25" ht="16.5" x14ac:dyDescent="0.25">
      <c r="B22" s="22"/>
      <c r="C22" s="8"/>
      <c r="D22" s="8"/>
      <c r="E22" s="8"/>
      <c r="F22" s="73" t="s">
        <v>14</v>
      </c>
      <c r="G22" s="74"/>
      <c r="H22" s="86">
        <f>+Amazonas!H22+Loreto!H22+'San Martín'!H22+Ucayali!H22</f>
        <v>45.189</v>
      </c>
      <c r="I22" s="87">
        <f>+Amazonas!I22+Loreto!I22+'San Martín'!I22+Ucayali!I22</f>
        <v>55.744</v>
      </c>
      <c r="J22" s="78">
        <f t="shared" si="0"/>
        <v>0.41363855600489746</v>
      </c>
      <c r="K22" s="78">
        <f t="shared" si="1"/>
        <v>0.23357454247715159</v>
      </c>
      <c r="L22" s="245">
        <f t="shared" si="2"/>
        <v>10.555</v>
      </c>
      <c r="M22" s="189">
        <f t="shared" si="3"/>
        <v>1055.5</v>
      </c>
      <c r="N22" s="8"/>
      <c r="O22" s="8"/>
      <c r="P22" s="25"/>
      <c r="U22" s="3"/>
      <c r="V22" s="57"/>
      <c r="W22" s="57"/>
    </row>
    <row r="23" spans="2:25" x14ac:dyDescent="0.25">
      <c r="B23" s="22"/>
      <c r="C23" s="8"/>
      <c r="D23" s="8"/>
      <c r="E23" s="8"/>
      <c r="F23" s="62" t="s">
        <v>15</v>
      </c>
      <c r="G23" s="63"/>
      <c r="H23" s="27">
        <f>+Amazonas!H23+Loreto!H23+'San Martín'!H23+Ucayali!H23</f>
        <v>40.889000000000003</v>
      </c>
      <c r="I23" s="64">
        <f>+Amazonas!I23+Loreto!I23+'San Martín'!I23+Ucayali!I23</f>
        <v>50.942999999999998</v>
      </c>
      <c r="J23" s="80">
        <f t="shared" si="0"/>
        <v>0.37801357919341078</v>
      </c>
      <c r="K23" s="67">
        <f t="shared" si="1"/>
        <v>0.24588520139890901</v>
      </c>
      <c r="L23" s="243">
        <f t="shared" si="2"/>
        <v>10.053999999999995</v>
      </c>
      <c r="M23" s="189">
        <f t="shared" si="3"/>
        <v>1005.3999999999995</v>
      </c>
      <c r="N23" s="88"/>
      <c r="O23" s="8"/>
      <c r="P23" s="25"/>
      <c r="R23" s="8"/>
      <c r="W23" s="3"/>
      <c r="X23" s="3"/>
      <c r="Y23" s="3"/>
    </row>
    <row r="24" spans="2:25" x14ac:dyDescent="0.25">
      <c r="B24" s="22"/>
      <c r="C24" s="8"/>
      <c r="D24" s="8"/>
      <c r="E24" s="8"/>
      <c r="F24" s="60" t="s">
        <v>16</v>
      </c>
      <c r="G24" s="58"/>
      <c r="H24" s="27">
        <f>+Amazonas!H24+Loreto!H24+'San Martín'!H24+Ucayali!H24</f>
        <v>0</v>
      </c>
      <c r="I24" s="64">
        <f>+Amazonas!I24+Loreto!I24+'San Martín'!I24+Ucayali!I24</f>
        <v>0</v>
      </c>
      <c r="J24" s="80">
        <f t="shared" si="0"/>
        <v>0</v>
      </c>
      <c r="K24" s="67" t="str">
        <f t="shared" si="1"/>
        <v xml:space="preserve"> - </v>
      </c>
      <c r="L24" s="243">
        <f t="shared" si="2"/>
        <v>0</v>
      </c>
      <c r="M24" s="189">
        <f t="shared" si="3"/>
        <v>0</v>
      </c>
      <c r="N24" s="8"/>
      <c r="O24" s="8"/>
      <c r="P24" s="25"/>
      <c r="R24" s="8"/>
      <c r="W24" s="3"/>
      <c r="X24" s="3"/>
      <c r="Y24" s="3"/>
    </row>
    <row r="25" spans="2:25" x14ac:dyDescent="0.25">
      <c r="B25" s="22"/>
      <c r="C25" s="8"/>
      <c r="D25" s="8"/>
      <c r="E25" s="8"/>
      <c r="F25" s="60" t="s">
        <v>17</v>
      </c>
      <c r="G25" s="58"/>
      <c r="H25" s="27">
        <f>+Amazonas!H25+Loreto!H25+'San Martín'!H25+Ucayali!H25</f>
        <v>0</v>
      </c>
      <c r="I25" s="64">
        <f>+Amazonas!I25+Loreto!I25+'San Martín'!I25+Ucayali!I25</f>
        <v>0.17799999999999999</v>
      </c>
      <c r="J25" s="80">
        <f t="shared" si="0"/>
        <v>1.3208177197343524E-3</v>
      </c>
      <c r="K25" s="67" t="str">
        <f t="shared" si="1"/>
        <v xml:space="preserve"> - </v>
      </c>
      <c r="L25" s="243">
        <f t="shared" si="2"/>
        <v>0.17799999999999999</v>
      </c>
      <c r="M25" s="189">
        <f t="shared" si="3"/>
        <v>17.8</v>
      </c>
      <c r="N25" s="8"/>
      <c r="O25" s="8"/>
      <c r="P25" s="25"/>
      <c r="R25" s="28"/>
      <c r="W25" s="3"/>
      <c r="X25" s="3"/>
      <c r="Y25" s="3"/>
    </row>
    <row r="26" spans="2:25" x14ac:dyDescent="0.25">
      <c r="B26" s="22"/>
      <c r="C26" s="8"/>
      <c r="D26" s="8"/>
      <c r="E26" s="8"/>
      <c r="F26" s="61" t="s">
        <v>19</v>
      </c>
      <c r="G26" s="59"/>
      <c r="H26" s="65">
        <f>+Amazonas!H26+Loreto!H26+'San Martín'!H26+Ucayali!H26</f>
        <v>4.2990000000000004</v>
      </c>
      <c r="I26" s="66">
        <f>+Amazonas!I26+Loreto!I26+'San Martín'!I26+Ucayali!I26</f>
        <v>4.6230000000000002</v>
      </c>
      <c r="J26" s="81">
        <f t="shared" si="0"/>
        <v>3.4304159091752315E-2</v>
      </c>
      <c r="K26" s="69">
        <f t="shared" si="1"/>
        <v>7.5366364270760489E-2</v>
      </c>
      <c r="L26" s="244">
        <f t="shared" si="2"/>
        <v>0.32399999999999984</v>
      </c>
      <c r="M26" s="189">
        <f t="shared" si="3"/>
        <v>32.399999999999984</v>
      </c>
      <c r="N26" s="8"/>
      <c r="O26" s="8"/>
      <c r="P26" s="25"/>
      <c r="R26" s="8"/>
      <c r="W26" s="3"/>
      <c r="X26" s="3"/>
      <c r="Y26" s="3"/>
    </row>
    <row r="27" spans="2:25" ht="15" customHeight="1" x14ac:dyDescent="0.25">
      <c r="B27" s="22"/>
      <c r="C27" s="8"/>
      <c r="D27" s="8"/>
      <c r="E27" s="8"/>
      <c r="F27" s="82"/>
      <c r="G27" s="83" t="s">
        <v>13</v>
      </c>
      <c r="H27" s="87">
        <f>+Amazonas!H27+Loreto!H27+'San Martín'!H27+Ucayali!H27</f>
        <v>160.96</v>
      </c>
      <c r="I27" s="87">
        <f>+Amazonas!I27+Loreto!I27+'San Martín'!I27+Ucayali!I27</f>
        <v>134.76499999999999</v>
      </c>
      <c r="J27" s="81">
        <f t="shared" si="0"/>
        <v>1</v>
      </c>
      <c r="K27" s="81">
        <f t="shared" si="1"/>
        <v>-0.16274229622266412</v>
      </c>
      <c r="L27" s="245">
        <f t="shared" si="2"/>
        <v>-26.195000000000022</v>
      </c>
      <c r="M27" s="88"/>
      <c r="N27" s="88"/>
      <c r="O27" s="8"/>
      <c r="P27" s="25"/>
      <c r="R27" s="8"/>
      <c r="X27" s="3"/>
      <c r="Y27" s="3"/>
    </row>
    <row r="28" spans="2:25" x14ac:dyDescent="0.25">
      <c r="B28" s="22"/>
      <c r="C28" s="8"/>
      <c r="D28" s="8"/>
      <c r="E28" s="8"/>
      <c r="F28" s="89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5"/>
      <c r="R28" s="8"/>
      <c r="X28" s="3"/>
      <c r="Y28" s="3"/>
    </row>
    <row r="29" spans="2:25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  <c r="R29" s="8"/>
      <c r="S29" s="3"/>
    </row>
    <row r="30" spans="2:25" x14ac:dyDescent="0.25">
      <c r="B30" s="3"/>
      <c r="C30" s="3"/>
      <c r="D30" s="3"/>
      <c r="E30" s="48"/>
      <c r="F30" s="48"/>
      <c r="G30" s="48"/>
      <c r="H30" s="49"/>
      <c r="I30" s="50"/>
      <c r="J30" s="49"/>
      <c r="K30" s="50"/>
      <c r="L30" s="51"/>
      <c r="M30" s="50"/>
      <c r="N30" s="3"/>
      <c r="O30" s="3"/>
      <c r="P30" s="3"/>
      <c r="R30" s="8"/>
      <c r="S30" s="3"/>
    </row>
    <row r="31" spans="2:25" x14ac:dyDescent="0.25">
      <c r="B31" s="3"/>
      <c r="C31" s="3"/>
      <c r="D31" s="3"/>
      <c r="E31" s="53"/>
      <c r="F31" s="53"/>
      <c r="G31" s="53"/>
      <c r="H31" s="52"/>
      <c r="I31" s="46"/>
      <c r="J31" s="52"/>
      <c r="K31" s="46"/>
      <c r="L31" s="52"/>
      <c r="M31" s="46"/>
      <c r="N31" s="3"/>
      <c r="O31" s="3"/>
      <c r="P31" s="3"/>
      <c r="R31" s="8"/>
      <c r="S31" s="3"/>
    </row>
    <row r="32" spans="2:25" x14ac:dyDescent="0.25">
      <c r="B32" s="21" t="s">
        <v>76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  <c r="R32" s="8"/>
      <c r="S32" s="3"/>
    </row>
    <row r="33" spans="2:25" x14ac:dyDescent="0.25">
      <c r="B33" s="22"/>
      <c r="C33" s="255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San Martín lideran en millones de US$ las exportaciones en esta macro región, representando el 48.6% del total exportado, seguido por Amazonas y Ucayali respectivamente.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"/>
      <c r="R33" s="8"/>
      <c r="S33" s="3"/>
      <c r="X33" s="3"/>
      <c r="Y33" s="3"/>
    </row>
    <row r="34" spans="2:25" x14ac:dyDescent="0.25">
      <c r="B34" s="2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"/>
      <c r="R34" s="8"/>
      <c r="S34" s="3"/>
      <c r="X34" s="3"/>
      <c r="Y34" s="3"/>
    </row>
    <row r="35" spans="2:25" x14ac:dyDescent="0.25">
      <c r="B35" s="22"/>
      <c r="C35" s="8"/>
      <c r="D35" s="8"/>
      <c r="E35" s="8"/>
      <c r="F35" s="256" t="s">
        <v>88</v>
      </c>
      <c r="G35" s="256"/>
      <c r="H35" s="256"/>
      <c r="I35" s="256"/>
      <c r="J35" s="256"/>
      <c r="K35" s="256"/>
      <c r="L35" s="256"/>
      <c r="M35" s="8"/>
      <c r="N35" s="8"/>
      <c r="O35" s="8"/>
      <c r="P35" s="25"/>
      <c r="R35" s="8"/>
      <c r="S35" s="3"/>
      <c r="X35" s="3"/>
      <c r="Y35" s="3"/>
    </row>
    <row r="36" spans="2:25" x14ac:dyDescent="0.25">
      <c r="B36" s="22"/>
      <c r="C36" s="8"/>
      <c r="D36" s="8"/>
      <c r="E36" s="8"/>
      <c r="F36" s="257" t="s">
        <v>24</v>
      </c>
      <c r="G36" s="257"/>
      <c r="H36" s="257"/>
      <c r="I36" s="257"/>
      <c r="J36" s="257"/>
      <c r="K36" s="257"/>
      <c r="L36" s="257"/>
      <c r="M36" s="8"/>
      <c r="N36" s="8"/>
      <c r="O36" s="8"/>
      <c r="P36" s="25"/>
      <c r="R36" s="8"/>
      <c r="S36" s="3"/>
      <c r="T36" s="3"/>
      <c r="U36" s="3"/>
      <c r="V36" s="3"/>
      <c r="W36" s="57"/>
      <c r="X36" s="3"/>
      <c r="Y36" s="3"/>
    </row>
    <row r="37" spans="2:25" x14ac:dyDescent="0.25">
      <c r="B37" s="181"/>
      <c r="C37" s="3"/>
      <c r="D37" s="3"/>
      <c r="E37" s="48"/>
      <c r="F37" s="250" t="s">
        <v>77</v>
      </c>
      <c r="G37" s="251"/>
      <c r="H37" s="84">
        <v>2015</v>
      </c>
      <c r="I37" s="85">
        <v>2016</v>
      </c>
      <c r="J37" s="85" t="s">
        <v>20</v>
      </c>
      <c r="K37" s="85" t="s">
        <v>21</v>
      </c>
      <c r="L37" s="85" t="s">
        <v>22</v>
      </c>
      <c r="M37" s="50"/>
      <c r="N37" s="3"/>
      <c r="O37" s="3"/>
      <c r="P37" s="175"/>
      <c r="R37" s="8"/>
      <c r="S37" s="3"/>
      <c r="T37" s="30"/>
      <c r="U37" s="30"/>
      <c r="V37" s="30"/>
      <c r="W37" s="30"/>
      <c r="X37" s="35"/>
      <c r="Y37" s="3"/>
    </row>
    <row r="38" spans="2:25" x14ac:dyDescent="0.25">
      <c r="B38" s="181"/>
      <c r="C38" s="3"/>
      <c r="D38" s="3"/>
      <c r="E38" s="54"/>
      <c r="F38" s="173" t="s">
        <v>85</v>
      </c>
      <c r="G38" s="177"/>
      <c r="H38" s="172">
        <f>+'San Martín'!H27</f>
        <v>79.751000000000005</v>
      </c>
      <c r="I38" s="170">
        <f>+'San Martín'!I27</f>
        <v>65.540999999999997</v>
      </c>
      <c r="J38" s="171">
        <f>+I38/I$42</f>
        <v>0.48633547286016404</v>
      </c>
      <c r="K38" s="171">
        <f>+I38/H38-1</f>
        <v>-0.17817958395506017</v>
      </c>
      <c r="L38" s="170">
        <f>+I38-H38</f>
        <v>-14.210000000000008</v>
      </c>
      <c r="M38" s="52">
        <f>+L38*100</f>
        <v>-1421.0000000000009</v>
      </c>
      <c r="N38" s="3"/>
      <c r="O38" s="3"/>
      <c r="P38" s="175"/>
      <c r="R38" s="8"/>
      <c r="S38" s="3"/>
      <c r="T38" s="31"/>
      <c r="U38" s="31">
        <v>2015</v>
      </c>
      <c r="V38" s="31">
        <v>2016</v>
      </c>
      <c r="W38" s="31" t="s">
        <v>1</v>
      </c>
      <c r="X38" s="3"/>
      <c r="Y38" s="3"/>
    </row>
    <row r="39" spans="2:25" x14ac:dyDescent="0.25">
      <c r="B39" s="181"/>
      <c r="C39" s="3"/>
      <c r="D39" s="3"/>
      <c r="E39" s="48"/>
      <c r="F39" s="62" t="s">
        <v>83</v>
      </c>
      <c r="G39" s="234"/>
      <c r="H39" s="172">
        <f>+Amazonas!H27</f>
        <v>7.7039999999999997</v>
      </c>
      <c r="I39" s="170">
        <f>+Amazonas!I27</f>
        <v>27.658999999999999</v>
      </c>
      <c r="J39" s="171">
        <f>+I39/I$42</f>
        <v>0.20523874893332839</v>
      </c>
      <c r="K39" s="171">
        <f>+I39/H39-1</f>
        <v>2.5902128764278296</v>
      </c>
      <c r="L39" s="170">
        <f>+I39-H39</f>
        <v>19.954999999999998</v>
      </c>
      <c r="M39" s="52">
        <f t="shared" ref="M39:M40" si="4">+L39*100</f>
        <v>1995.4999999999998</v>
      </c>
      <c r="N39" s="3"/>
      <c r="O39" s="3"/>
      <c r="P39" s="175"/>
      <c r="R39" s="8"/>
      <c r="S39" s="3"/>
      <c r="T39" s="30" t="s">
        <v>85</v>
      </c>
      <c r="U39" s="40">
        <v>79.751000000000005</v>
      </c>
      <c r="V39" s="40">
        <v>65.540999999999997</v>
      </c>
      <c r="W39" s="33">
        <f>+V39/U39-1</f>
        <v>-0.17817958395506017</v>
      </c>
      <c r="X39" s="3"/>
      <c r="Y39" s="3"/>
    </row>
    <row r="40" spans="2:25" x14ac:dyDescent="0.25">
      <c r="B40" s="181"/>
      <c r="C40" s="3"/>
      <c r="D40" s="3"/>
      <c r="E40" s="3"/>
      <c r="F40" s="173" t="s">
        <v>86</v>
      </c>
      <c r="G40" s="177"/>
      <c r="H40" s="172">
        <f>+Ucayali!H27</f>
        <v>29.155000000000001</v>
      </c>
      <c r="I40" s="170">
        <f>+Ucayali!I27</f>
        <v>22.475999999999999</v>
      </c>
      <c r="J40" s="171">
        <f>+I40/I$42</f>
        <v>0.16677920825140061</v>
      </c>
      <c r="K40" s="171">
        <f>+I40/H40-1</f>
        <v>-0.22908592008231865</v>
      </c>
      <c r="L40" s="170">
        <f>+I40-H40</f>
        <v>-6.679000000000002</v>
      </c>
      <c r="M40" s="52">
        <f t="shared" si="4"/>
        <v>-667.9000000000002</v>
      </c>
      <c r="N40" s="3"/>
      <c r="O40" s="3"/>
      <c r="P40" s="175"/>
      <c r="R40" s="8"/>
      <c r="S40" s="3"/>
      <c r="T40" s="30" t="s">
        <v>83</v>
      </c>
      <c r="U40" s="40">
        <v>7.7039999999999997</v>
      </c>
      <c r="V40" s="40">
        <v>27.658999999999999</v>
      </c>
      <c r="W40" s="33">
        <f>+V40/U40-1</f>
        <v>2.5902128764278296</v>
      </c>
      <c r="X40" s="3"/>
      <c r="Y40" s="3"/>
    </row>
    <row r="41" spans="2:25" x14ac:dyDescent="0.25">
      <c r="B41" s="181"/>
      <c r="C41" s="3"/>
      <c r="D41" s="3"/>
      <c r="E41" s="3"/>
      <c r="F41" s="60" t="s">
        <v>84</v>
      </c>
      <c r="G41" s="174"/>
      <c r="H41" s="172">
        <f>+Loreto!H27</f>
        <v>44.35</v>
      </c>
      <c r="I41" s="170">
        <f>+Loreto!I27</f>
        <v>19.088999999999999</v>
      </c>
      <c r="J41" s="171">
        <f>+I41/I$42</f>
        <v>0.14164656995510705</v>
      </c>
      <c r="K41" s="171">
        <f>+I41/H41-1</f>
        <v>-0.56958286358511845</v>
      </c>
      <c r="L41" s="170">
        <f>+I41-H41</f>
        <v>-25.261000000000003</v>
      </c>
      <c r="M41" s="52">
        <f t="shared" ref="M41" si="5">+L41*100</f>
        <v>-2526.1000000000004</v>
      </c>
      <c r="N41" s="3"/>
      <c r="O41" s="3"/>
      <c r="P41" s="175"/>
      <c r="T41" s="30" t="s">
        <v>86</v>
      </c>
      <c r="U41" s="40">
        <v>29.155000000000001</v>
      </c>
      <c r="V41" s="40">
        <v>22.475999999999999</v>
      </c>
      <c r="W41" s="33">
        <f>+V41/U41-1</f>
        <v>-0.22908592008231865</v>
      </c>
    </row>
    <row r="42" spans="2:25" x14ac:dyDescent="0.25">
      <c r="B42" s="182"/>
      <c r="C42" s="42"/>
      <c r="D42" s="42"/>
      <c r="E42" s="42"/>
      <c r="F42" s="178" t="s">
        <v>13</v>
      </c>
      <c r="G42" s="179"/>
      <c r="H42" s="180">
        <f>SUM(H38:H41)</f>
        <v>160.96</v>
      </c>
      <c r="I42" s="87">
        <f>SUM(I38:I41)</f>
        <v>134.76499999999999</v>
      </c>
      <c r="J42" s="78">
        <f t="shared" ref="J42" si="6">+I42/I$42</f>
        <v>1</v>
      </c>
      <c r="K42" s="78">
        <f t="shared" ref="K42" si="7">+I42/H42-1</f>
        <v>-0.16274229622266412</v>
      </c>
      <c r="L42" s="87">
        <f t="shared" ref="L42" si="8">+I42-H42</f>
        <v>-26.195000000000022</v>
      </c>
      <c r="M42" s="3"/>
      <c r="N42" s="3"/>
      <c r="O42" s="3"/>
      <c r="P42" s="175"/>
      <c r="T42" s="30" t="s">
        <v>84</v>
      </c>
      <c r="U42" s="40">
        <v>44.35</v>
      </c>
      <c r="V42" s="40">
        <v>19.088999999999999</v>
      </c>
      <c r="W42" s="33">
        <f>+V42/U42-1</f>
        <v>-0.56958286358511845</v>
      </c>
    </row>
    <row r="43" spans="2:25" x14ac:dyDescent="0.25">
      <c r="B43" s="183"/>
      <c r="C43" s="47"/>
      <c r="D43" s="47"/>
      <c r="E43" s="47"/>
      <c r="F43" s="89" t="s">
        <v>81</v>
      </c>
      <c r="G43" s="47"/>
      <c r="H43" s="47"/>
      <c r="I43" s="47"/>
      <c r="J43" s="47"/>
      <c r="K43" s="47"/>
      <c r="L43" s="47"/>
      <c r="M43" s="47"/>
      <c r="N43" s="47"/>
      <c r="O43" s="47"/>
      <c r="P43" s="175"/>
      <c r="U43" s="191"/>
      <c r="V43" s="191"/>
      <c r="W43" s="192"/>
    </row>
    <row r="44" spans="2:25" x14ac:dyDescent="0.25"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76"/>
    </row>
    <row r="45" spans="2:25" x14ac:dyDescent="0.25">
      <c r="B45" s="3"/>
      <c r="C45" s="3"/>
      <c r="D45" s="3"/>
      <c r="E45" s="29"/>
      <c r="F45" s="29"/>
      <c r="G45" s="29"/>
      <c r="H45" s="29"/>
      <c r="I45" s="29"/>
      <c r="J45" s="29"/>
      <c r="K45" s="29"/>
      <c r="L45" s="29"/>
      <c r="M45" s="29"/>
      <c r="N45" s="3"/>
      <c r="O45" s="3"/>
      <c r="P45" s="3"/>
    </row>
    <row r="46" spans="2:25" x14ac:dyDescent="0.25">
      <c r="B46" s="3"/>
      <c r="C46" s="3"/>
      <c r="D46" s="3"/>
      <c r="E46" s="41"/>
      <c r="F46" s="41"/>
      <c r="G46" s="41"/>
      <c r="H46" s="41"/>
      <c r="I46" s="41"/>
      <c r="J46" s="41"/>
      <c r="K46" s="41"/>
      <c r="L46" s="41"/>
      <c r="M46" s="41"/>
      <c r="N46" s="3"/>
      <c r="O46" s="3"/>
      <c r="P46" s="3"/>
    </row>
    <row r="47" spans="2:25" x14ac:dyDescent="0.25">
      <c r="B47" s="21" t="s">
        <v>39</v>
      </c>
      <c r="C47" s="9"/>
      <c r="D47" s="9"/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24"/>
    </row>
    <row r="48" spans="2:25" x14ac:dyDescent="0.25">
      <c r="B48" s="22"/>
      <c r="C48" s="255" t="str">
        <f>+CONCATENATE("El principal Socio Comercial para esta macro región es ",F53, " con exportaciones equivalentes a US$ ",I53," millones obteniendo ",IF(K53&gt;0,"un aumento de ","una reducción de "), FIXED(K53*100,1), "% respecto al año 2015. Le siguen ",F54," y ",F55," como principales socios comerciales respectivamente.")</f>
        <v>El principal Socio Comercial para esta macro región es Estados Unidos con exportaciones equivalentes a US$ 25.9716331 millones obteniendo un aumento de 4.9% respecto al año 2015. Le siguen China y Alemania como principales socios comerciales respectivamente.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"/>
      <c r="T48" s="193"/>
      <c r="U48" s="191"/>
      <c r="W48" s="193"/>
      <c r="X48" s="194"/>
    </row>
    <row r="49" spans="2:24" x14ac:dyDescent="0.25">
      <c r="B49" s="22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"/>
      <c r="T49" s="193"/>
      <c r="U49" s="191"/>
      <c r="W49" s="193"/>
      <c r="X49" s="194"/>
    </row>
    <row r="50" spans="2:24" x14ac:dyDescent="0.25">
      <c r="B50" s="181"/>
      <c r="C50" s="45"/>
      <c r="D50" s="46"/>
      <c r="E50" s="48"/>
      <c r="F50" s="253" t="s">
        <v>78</v>
      </c>
      <c r="G50" s="253"/>
      <c r="H50" s="253"/>
      <c r="I50" s="253"/>
      <c r="J50" s="253"/>
      <c r="K50" s="253"/>
      <c r="L50" s="52"/>
      <c r="M50" s="46"/>
      <c r="N50" s="3"/>
      <c r="O50" s="3"/>
      <c r="P50" s="175"/>
      <c r="T50" s="193"/>
      <c r="U50" s="191"/>
      <c r="W50" s="193"/>
      <c r="X50" s="194"/>
    </row>
    <row r="51" spans="2:24" x14ac:dyDescent="0.25">
      <c r="B51" s="181"/>
      <c r="C51" s="45"/>
      <c r="D51" s="46"/>
      <c r="E51" s="48"/>
      <c r="F51" s="254" t="s">
        <v>24</v>
      </c>
      <c r="G51" s="254"/>
      <c r="H51" s="254"/>
      <c r="I51" s="254"/>
      <c r="J51" s="254"/>
      <c r="K51" s="254"/>
      <c r="L51" s="52"/>
      <c r="M51" s="46"/>
      <c r="N51" s="3"/>
      <c r="O51" s="3"/>
      <c r="P51" s="175"/>
      <c r="T51" s="193"/>
      <c r="U51" s="191"/>
    </row>
    <row r="52" spans="2:24" x14ac:dyDescent="0.25">
      <c r="B52" s="181"/>
      <c r="C52" s="45"/>
      <c r="D52" s="46"/>
      <c r="E52" s="48"/>
      <c r="F52" s="250" t="s">
        <v>53</v>
      </c>
      <c r="G52" s="251"/>
      <c r="H52" s="84">
        <v>2015</v>
      </c>
      <c r="I52" s="85">
        <v>2016</v>
      </c>
      <c r="J52" s="85" t="s">
        <v>20</v>
      </c>
      <c r="K52" s="85" t="s">
        <v>21</v>
      </c>
      <c r="L52" s="52"/>
      <c r="M52" s="46"/>
      <c r="N52" s="3"/>
      <c r="O52" s="3"/>
      <c r="P52" s="175"/>
      <c r="T52" s="193"/>
      <c r="U52" s="191"/>
    </row>
    <row r="53" spans="2:24" x14ac:dyDescent="0.25">
      <c r="B53" s="181"/>
      <c r="C53" s="45"/>
      <c r="D53" s="46"/>
      <c r="E53" s="48"/>
      <c r="F53" s="159" t="s">
        <v>46</v>
      </c>
      <c r="G53" s="160"/>
      <c r="H53" s="163">
        <v>24.763681410000007</v>
      </c>
      <c r="I53" s="161">
        <v>25.971633100000034</v>
      </c>
      <c r="J53" s="164">
        <f>+I53/I$64</f>
        <v>0.192717939375951</v>
      </c>
      <c r="K53" s="162">
        <f>IFERROR(I53/H53-1," - ")</f>
        <v>4.8779164535376118E-2</v>
      </c>
      <c r="L53" s="52">
        <f>+K53*100</f>
        <v>4.8779164535376118</v>
      </c>
      <c r="M53" s="46"/>
      <c r="N53" s="3"/>
      <c r="O53" s="3"/>
      <c r="P53" s="175"/>
      <c r="U53" s="191"/>
    </row>
    <row r="54" spans="2:24" x14ac:dyDescent="0.25">
      <c r="B54" s="181"/>
      <c r="C54" s="45"/>
      <c r="D54" s="46"/>
      <c r="E54" s="48"/>
      <c r="F54" s="109" t="s">
        <v>49</v>
      </c>
      <c r="G54" s="110"/>
      <c r="H54" s="135">
        <v>16.383089399999989</v>
      </c>
      <c r="I54" s="108">
        <v>12.709914499999991</v>
      </c>
      <c r="J54" s="149">
        <f t="shared" ref="J54:J64" si="9">+I54/I$64</f>
        <v>9.4311687010722317E-2</v>
      </c>
      <c r="K54" s="143">
        <f t="shared" ref="K54:K64" si="10">IFERROR(I54/H54-1," - ")</f>
        <v>-0.22420526497279569</v>
      </c>
      <c r="L54" s="52">
        <f t="shared" ref="L54:L63" si="11">+K54*100</f>
        <v>-22.420526497279567</v>
      </c>
      <c r="M54" s="46"/>
      <c r="N54" s="3"/>
      <c r="O54" s="3"/>
      <c r="P54" s="175"/>
      <c r="T54" s="193"/>
      <c r="U54" s="191"/>
    </row>
    <row r="55" spans="2:24" x14ac:dyDescent="0.25">
      <c r="B55" s="181"/>
      <c r="C55" s="45"/>
      <c r="D55" s="46"/>
      <c r="E55" s="48"/>
      <c r="F55" s="109" t="s">
        <v>50</v>
      </c>
      <c r="G55" s="110"/>
      <c r="H55" s="135">
        <v>18.312882160000008</v>
      </c>
      <c r="I55" s="108">
        <v>12.258298099999999</v>
      </c>
      <c r="J55" s="149">
        <f t="shared" si="9"/>
        <v>9.0960546877898563E-2</v>
      </c>
      <c r="K55" s="143">
        <f t="shared" si="10"/>
        <v>-0.33061885109623868</v>
      </c>
      <c r="L55" s="52">
        <f t="shared" si="11"/>
        <v>-33.061885109623866</v>
      </c>
      <c r="M55" s="135"/>
      <c r="N55" s="135"/>
      <c r="O55" s="3"/>
      <c r="P55" s="175"/>
      <c r="T55" s="193"/>
      <c r="U55" s="191"/>
    </row>
    <row r="56" spans="2:24" x14ac:dyDescent="0.25">
      <c r="B56" s="181"/>
      <c r="C56" s="45"/>
      <c r="D56" s="46"/>
      <c r="E56" s="48"/>
      <c r="F56" s="109" t="s">
        <v>64</v>
      </c>
      <c r="G56" s="110"/>
      <c r="H56" s="135">
        <v>12.283318199999995</v>
      </c>
      <c r="I56" s="108">
        <v>11.544325699999998</v>
      </c>
      <c r="J56" s="149">
        <f t="shared" si="9"/>
        <v>8.5662640151374606E-2</v>
      </c>
      <c r="K56" s="143">
        <f t="shared" si="10"/>
        <v>-6.0162285790170023E-2</v>
      </c>
      <c r="L56" s="52">
        <f t="shared" si="11"/>
        <v>-6.0162285790170023</v>
      </c>
      <c r="M56" s="135"/>
      <c r="N56" s="135"/>
      <c r="O56" s="3"/>
      <c r="P56" s="175"/>
      <c r="T56" s="193"/>
      <c r="U56" s="191"/>
    </row>
    <row r="57" spans="2:24" x14ac:dyDescent="0.25">
      <c r="B57" s="181"/>
      <c r="C57" s="45"/>
      <c r="D57" s="46"/>
      <c r="E57" s="48"/>
      <c r="F57" s="109" t="s">
        <v>70</v>
      </c>
      <c r="G57" s="110"/>
      <c r="H57" s="135">
        <v>7.5260817999999912</v>
      </c>
      <c r="I57" s="108">
        <v>9.7985414999999971</v>
      </c>
      <c r="J57" s="149">
        <f t="shared" si="9"/>
        <v>7.2708355285125953E-2</v>
      </c>
      <c r="K57" s="143">
        <f t="shared" si="10"/>
        <v>0.30194459220467262</v>
      </c>
      <c r="L57" s="52">
        <f t="shared" si="11"/>
        <v>30.194459220467262</v>
      </c>
      <c r="M57" s="135"/>
      <c r="N57" s="135"/>
      <c r="O57" s="3"/>
      <c r="P57" s="175"/>
    </row>
    <row r="58" spans="2:24" x14ac:dyDescent="0.25">
      <c r="B58" s="181"/>
      <c r="C58" s="43"/>
      <c r="D58" s="44"/>
      <c r="E58" s="48"/>
      <c r="F58" s="109" t="s">
        <v>42</v>
      </c>
      <c r="G58" s="110"/>
      <c r="H58" s="135">
        <v>12.646092299999996</v>
      </c>
      <c r="I58" s="108">
        <v>9.0045070999999997</v>
      </c>
      <c r="J58" s="149">
        <f t="shared" si="9"/>
        <v>6.6816362557043749E-2</v>
      </c>
      <c r="K58" s="143">
        <f t="shared" si="10"/>
        <v>-0.28796130169000878</v>
      </c>
      <c r="L58" s="52">
        <f t="shared" si="11"/>
        <v>-28.796130169000879</v>
      </c>
      <c r="M58" s="135"/>
      <c r="N58" s="135"/>
      <c r="O58" s="3"/>
      <c r="P58" s="175"/>
    </row>
    <row r="59" spans="2:24" x14ac:dyDescent="0.25">
      <c r="B59" s="181"/>
      <c r="C59" s="45"/>
      <c r="D59" s="46"/>
      <c r="E59" s="48"/>
      <c r="F59" s="109" t="s">
        <v>44</v>
      </c>
      <c r="G59" s="110"/>
      <c r="H59" s="135">
        <v>11.332732699999998</v>
      </c>
      <c r="I59" s="108">
        <v>8.1230150000000005</v>
      </c>
      <c r="J59" s="149">
        <f t="shared" si="9"/>
        <v>6.027540533521316E-2</v>
      </c>
      <c r="K59" s="143">
        <f t="shared" si="10"/>
        <v>-0.28322539540705816</v>
      </c>
      <c r="L59" s="52">
        <f t="shared" si="11"/>
        <v>-28.322539540705815</v>
      </c>
      <c r="M59" s="46"/>
      <c r="N59" s="52"/>
      <c r="O59" s="46"/>
      <c r="P59" s="175"/>
    </row>
    <row r="60" spans="2:24" x14ac:dyDescent="0.25">
      <c r="B60" s="181"/>
      <c r="C60" s="45"/>
      <c r="D60" s="46"/>
      <c r="E60" s="48"/>
      <c r="F60" s="109" t="s">
        <v>43</v>
      </c>
      <c r="G60" s="110"/>
      <c r="H60" s="135">
        <v>3.0840236999999999</v>
      </c>
      <c r="I60" s="108">
        <v>6.8690122000000002</v>
      </c>
      <c r="J60" s="149">
        <f t="shared" si="9"/>
        <v>5.0970297926019377E-2</v>
      </c>
      <c r="K60" s="143">
        <f t="shared" si="10"/>
        <v>1.2272890445037761</v>
      </c>
      <c r="L60" s="52">
        <f t="shared" si="11"/>
        <v>122.72890445037761</v>
      </c>
      <c r="M60" s="46"/>
      <c r="N60" s="3"/>
      <c r="O60" s="3"/>
      <c r="P60" s="175"/>
      <c r="U60" s="191"/>
    </row>
    <row r="61" spans="2:24" x14ac:dyDescent="0.25">
      <c r="B61" s="181"/>
      <c r="C61" s="45"/>
      <c r="D61" s="46"/>
      <c r="E61" s="48"/>
      <c r="F61" s="109" t="s">
        <v>67</v>
      </c>
      <c r="G61" s="110"/>
      <c r="H61" s="135">
        <v>6.1068062500000009</v>
      </c>
      <c r="I61" s="108">
        <v>6.3613316600000065</v>
      </c>
      <c r="J61" s="149">
        <f t="shared" si="9"/>
        <v>4.7203143694579508E-2</v>
      </c>
      <c r="K61" s="143">
        <f t="shared" si="10"/>
        <v>4.1678972539861636E-2</v>
      </c>
      <c r="L61" s="52">
        <f t="shared" si="11"/>
        <v>4.1678972539861636</v>
      </c>
      <c r="M61" s="46"/>
      <c r="N61" s="3"/>
      <c r="O61" s="3"/>
      <c r="P61" s="175"/>
      <c r="U61" s="32"/>
      <c r="V61" s="30"/>
      <c r="W61" s="30"/>
    </row>
    <row r="62" spans="2:24" x14ac:dyDescent="0.25">
      <c r="B62" s="181"/>
      <c r="C62" s="45"/>
      <c r="D62" s="46"/>
      <c r="E62" s="48"/>
      <c r="F62" s="109" t="s">
        <v>58</v>
      </c>
      <c r="G62" s="110"/>
      <c r="H62" s="135">
        <v>3.2396896999999991</v>
      </c>
      <c r="I62" s="108">
        <v>4.5546102999999993</v>
      </c>
      <c r="J62" s="149">
        <f t="shared" si="9"/>
        <v>3.3796685341149407E-2</v>
      </c>
      <c r="K62" s="143">
        <f t="shared" si="10"/>
        <v>0.40587856299941327</v>
      </c>
      <c r="L62" s="52">
        <f t="shared" si="11"/>
        <v>40.587856299941329</v>
      </c>
      <c r="M62" s="46"/>
      <c r="N62" s="3"/>
      <c r="O62" s="3"/>
      <c r="P62" s="175"/>
      <c r="U62" s="30"/>
      <c r="V62" s="30"/>
      <c r="W62" s="30"/>
    </row>
    <row r="63" spans="2:24" x14ac:dyDescent="0.25">
      <c r="B63" s="183"/>
      <c r="C63" s="47"/>
      <c r="D63" s="47"/>
      <c r="E63" s="47"/>
      <c r="F63" s="113" t="s">
        <v>54</v>
      </c>
      <c r="G63" s="114"/>
      <c r="H63" s="147">
        <f>+H64-SUM(H53:H62)</f>
        <v>45.281602380000038</v>
      </c>
      <c r="I63" s="116">
        <f>+I64-SUM(I53:I62)</f>
        <v>27.569810839999974</v>
      </c>
      <c r="J63" s="150">
        <f t="shared" si="9"/>
        <v>0.20457693644492247</v>
      </c>
      <c r="K63" s="148">
        <f t="shared" si="10"/>
        <v>-0.39114763190939994</v>
      </c>
      <c r="L63" s="52">
        <f t="shared" si="11"/>
        <v>-39.114763190939996</v>
      </c>
      <c r="M63" s="47"/>
      <c r="N63" s="47"/>
      <c r="O63" s="47"/>
      <c r="P63" s="175"/>
      <c r="U63" s="30" t="s">
        <v>46</v>
      </c>
      <c r="V63" s="40">
        <v>25.971633100000034</v>
      </c>
      <c r="W63" s="30"/>
    </row>
    <row r="64" spans="2:24" x14ac:dyDescent="0.25">
      <c r="B64" s="181"/>
      <c r="C64" s="47"/>
      <c r="D64" s="47"/>
      <c r="E64" s="47"/>
      <c r="F64" s="121" t="s">
        <v>13</v>
      </c>
      <c r="G64" s="122"/>
      <c r="H64" s="107">
        <f>+H27</f>
        <v>160.96</v>
      </c>
      <c r="I64" s="107">
        <f>+I27</f>
        <v>134.76499999999999</v>
      </c>
      <c r="J64" s="81">
        <f t="shared" si="9"/>
        <v>1</v>
      </c>
      <c r="K64" s="123">
        <f t="shared" si="10"/>
        <v>-0.16274229622266412</v>
      </c>
      <c r="L64" s="47"/>
      <c r="M64" s="47"/>
      <c r="N64" s="47"/>
      <c r="O64" s="47"/>
      <c r="P64" s="175"/>
      <c r="U64" s="30" t="s">
        <v>49</v>
      </c>
      <c r="V64" s="40">
        <v>12.709914499999991</v>
      </c>
      <c r="W64" s="30"/>
    </row>
    <row r="65" spans="2:24" x14ac:dyDescent="0.25">
      <c r="B65" s="181"/>
      <c r="C65" s="41"/>
      <c r="D65" s="41"/>
      <c r="E65" s="41"/>
      <c r="F65" s="89" t="s">
        <v>33</v>
      </c>
      <c r="G65" s="8"/>
      <c r="H65" s="34"/>
      <c r="I65" s="8"/>
      <c r="J65" s="8"/>
      <c r="K65" s="8"/>
      <c r="L65" s="41"/>
      <c r="M65" s="41"/>
      <c r="N65" s="41"/>
      <c r="O65" s="41"/>
      <c r="P65" s="175"/>
      <c r="U65" s="30" t="s">
        <v>50</v>
      </c>
      <c r="V65" s="40">
        <v>12.258298099999999</v>
      </c>
      <c r="W65" s="30"/>
    </row>
    <row r="66" spans="2:24" x14ac:dyDescent="0.25">
      <c r="B66" s="184"/>
      <c r="C66" s="186"/>
      <c r="D66" s="186"/>
      <c r="E66" s="186"/>
      <c r="F66" s="186"/>
      <c r="G66" s="186"/>
      <c r="H66" s="186"/>
      <c r="I66" s="187"/>
      <c r="J66" s="186"/>
      <c r="K66" s="186"/>
      <c r="L66" s="186"/>
      <c r="M66" s="186"/>
      <c r="N66" s="186"/>
      <c r="O66" s="186"/>
      <c r="P66" s="176"/>
      <c r="U66" s="30" t="s">
        <v>64</v>
      </c>
      <c r="V66" s="40">
        <v>11.544325699999998</v>
      </c>
      <c r="W66" s="30"/>
    </row>
    <row r="67" spans="2:24" x14ac:dyDescent="0.25">
      <c r="B67" s="3"/>
      <c r="C67" s="55"/>
      <c r="D67" s="55"/>
      <c r="E67" s="55"/>
      <c r="F67" s="55"/>
      <c r="G67" s="55"/>
      <c r="H67" s="55"/>
      <c r="I67" s="3"/>
      <c r="J67" s="55"/>
      <c r="K67" s="55"/>
      <c r="L67" s="55"/>
      <c r="M67" s="55"/>
      <c r="N67" s="55"/>
      <c r="O67" s="55"/>
      <c r="P67" s="3"/>
      <c r="U67" s="30" t="s">
        <v>70</v>
      </c>
      <c r="V67" s="40">
        <v>9.7985414999999971</v>
      </c>
      <c r="W67" s="30"/>
    </row>
    <row r="68" spans="2:24" x14ac:dyDescent="0.25">
      <c r="B68" s="3"/>
      <c r="C68" s="56"/>
      <c r="D68" s="52"/>
      <c r="E68" s="52"/>
      <c r="F68" s="52"/>
      <c r="G68" s="52"/>
      <c r="H68" s="52"/>
      <c r="I68" s="3"/>
      <c r="J68" s="56"/>
      <c r="K68" s="52"/>
      <c r="L68" s="52"/>
      <c r="M68" s="52"/>
      <c r="N68" s="52"/>
      <c r="O68" s="52"/>
      <c r="P68" s="3"/>
      <c r="U68" s="32" t="s">
        <v>42</v>
      </c>
      <c r="V68" s="40">
        <v>9.0045070999999997</v>
      </c>
      <c r="W68" s="32"/>
      <c r="X68" s="192"/>
    </row>
    <row r="69" spans="2:24" x14ac:dyDescent="0.25">
      <c r="B69" s="21" t="s">
        <v>79</v>
      </c>
      <c r="C69" s="9"/>
      <c r="D69" s="9"/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24"/>
      <c r="U69" s="32" t="s">
        <v>44</v>
      </c>
      <c r="V69" s="40">
        <v>8.1230150000000005</v>
      </c>
      <c r="W69" s="32"/>
      <c r="X69" s="192"/>
    </row>
    <row r="70" spans="2:24" ht="15" customHeight="1" x14ac:dyDescent="0.25">
      <c r="B70" s="22"/>
      <c r="C70" s="252" t="str">
        <f>+CONCATENATE("Los productos representativos en las exportaciones de tipo No Tradicional son: ",C76," con exportaciones de US$ ",FIXED(F76,1)," mil, ",C82," equivalente a US$ ",FIXED(F82,1)," mil  y  ",C77," por US$ ",FIXED(F77,1)," mil. En tanto los principales productos exportados de tipo Tradicional son: ",J76," con exportaciones por US$ ",FIXED(M76,1)," mil,  ",J81," por US$ ",FIXED(M81,1)," mil  y ",J79," por US$ ",FIXED(M79,1)," mil.")</f>
        <v>Los productos representativos en las exportaciones de tipo No Tradicional son: Cacao con exportaciones de US$ 32.5 mil, Madera perfilada equivalente a US$ 12.2 mil  y  Aceite vegetal por US$ 6.8 mil. En tanto los principales productos exportados de tipo Tradicional son: Café con exportaciones por US$ 50.9 mil,  Derivados del petróleo por US$ 4.6 mil  y Harina de pescado por US$ 0.2 mil.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"/>
      <c r="U70" s="32" t="s">
        <v>43</v>
      </c>
      <c r="V70" s="40">
        <v>6.8690122000000002</v>
      </c>
      <c r="W70" s="32"/>
      <c r="X70" s="192"/>
    </row>
    <row r="71" spans="2:24" x14ac:dyDescent="0.25">
      <c r="B71" s="2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"/>
      <c r="U71" s="32" t="s">
        <v>67</v>
      </c>
      <c r="V71" s="40">
        <v>6.3613316600000065</v>
      </c>
      <c r="W71" s="32"/>
      <c r="X71" s="192"/>
    </row>
    <row r="72" spans="2:24" x14ac:dyDescent="0.25">
      <c r="B72" s="22"/>
      <c r="C72" s="253" t="s">
        <v>35</v>
      </c>
      <c r="D72" s="253"/>
      <c r="E72" s="253"/>
      <c r="F72" s="253"/>
      <c r="G72" s="253"/>
      <c r="H72" s="253"/>
      <c r="I72" s="169"/>
      <c r="J72" s="253" t="s">
        <v>36</v>
      </c>
      <c r="K72" s="253"/>
      <c r="L72" s="253"/>
      <c r="M72" s="253"/>
      <c r="N72" s="253"/>
      <c r="O72" s="253"/>
      <c r="P72" s="25"/>
      <c r="U72" s="32" t="s">
        <v>58</v>
      </c>
      <c r="V72" s="40">
        <v>4.5546102999999993</v>
      </c>
      <c r="W72" s="32"/>
      <c r="X72" s="192"/>
    </row>
    <row r="73" spans="2:24" x14ac:dyDescent="0.25">
      <c r="B73" s="22"/>
      <c r="C73" s="254" t="s">
        <v>34</v>
      </c>
      <c r="D73" s="254"/>
      <c r="E73" s="254"/>
      <c r="F73" s="254"/>
      <c r="G73" s="254"/>
      <c r="H73" s="254"/>
      <c r="I73" s="8"/>
      <c r="J73" s="254" t="s">
        <v>34</v>
      </c>
      <c r="K73" s="254"/>
      <c r="L73" s="254"/>
      <c r="M73" s="254"/>
      <c r="N73" s="254"/>
      <c r="O73" s="254"/>
      <c r="P73" s="25"/>
      <c r="U73" s="32" t="s">
        <v>54</v>
      </c>
      <c r="V73" s="40">
        <v>1332.0166899399974</v>
      </c>
      <c r="W73" s="32"/>
      <c r="X73" s="192"/>
    </row>
    <row r="74" spans="2:24" x14ac:dyDescent="0.25">
      <c r="B74" s="22"/>
      <c r="C74" s="250" t="s">
        <v>12</v>
      </c>
      <c r="D74" s="251"/>
      <c r="E74" s="84">
        <v>2015</v>
      </c>
      <c r="F74" s="85">
        <v>2016</v>
      </c>
      <c r="G74" s="85" t="s">
        <v>20</v>
      </c>
      <c r="H74" s="85" t="s">
        <v>21</v>
      </c>
      <c r="I74" s="8"/>
      <c r="J74" s="250" t="s">
        <v>12</v>
      </c>
      <c r="K74" s="251"/>
      <c r="L74" s="84">
        <v>2015</v>
      </c>
      <c r="M74" s="85">
        <v>2016</v>
      </c>
      <c r="N74" s="85" t="s">
        <v>20</v>
      </c>
      <c r="O74" s="85" t="s">
        <v>21</v>
      </c>
      <c r="P74" s="25"/>
      <c r="U74" s="32"/>
      <c r="V74" s="32"/>
      <c r="W74" s="32"/>
      <c r="X74" s="192"/>
    </row>
    <row r="75" spans="2:24" x14ac:dyDescent="0.25">
      <c r="B75" s="22"/>
      <c r="C75" s="129" t="s">
        <v>4</v>
      </c>
      <c r="D75" s="130"/>
      <c r="E75" s="119">
        <v>52.606795689999998</v>
      </c>
      <c r="F75" s="140">
        <v>49.687482290000013</v>
      </c>
      <c r="G75" s="142">
        <f>+F75/F$90</f>
        <v>0.62879624243041266</v>
      </c>
      <c r="H75" s="133">
        <f>IFERROR(F75/E75-1," - ")</f>
        <v>-5.5493085288882527E-2</v>
      </c>
      <c r="I75" s="52">
        <f t="shared" ref="I75:I89" si="12">+H75*100</f>
        <v>-5.5493085288882522</v>
      </c>
      <c r="J75" s="129" t="s">
        <v>15</v>
      </c>
      <c r="K75" s="130"/>
      <c r="L75" s="119">
        <v>40.888954400000024</v>
      </c>
      <c r="M75" s="140">
        <v>50.943486899999961</v>
      </c>
      <c r="N75" s="142">
        <f>+M75/M$90</f>
        <v>0.91387469281946543</v>
      </c>
      <c r="O75" s="133">
        <f>IFERROR(M75/L75-1," - ")</f>
        <v>0.24589849869088187</v>
      </c>
      <c r="P75" s="196">
        <f t="shared" ref="P75:P89" si="13">+O75*100</f>
        <v>24.589849869088187</v>
      </c>
      <c r="U75" s="32"/>
      <c r="V75" s="32"/>
      <c r="W75" s="32"/>
      <c r="X75" s="192"/>
    </row>
    <row r="76" spans="2:24" x14ac:dyDescent="0.25">
      <c r="B76" s="22"/>
      <c r="C76" s="109" t="s">
        <v>122</v>
      </c>
      <c r="D76" s="127"/>
      <c r="E76" s="108">
        <v>37.312916400000006</v>
      </c>
      <c r="F76" s="135">
        <v>32.469296800000023</v>
      </c>
      <c r="G76" s="239">
        <f t="shared" ref="G76:G90" si="14">+F76/F$90</f>
        <v>0.41089970514176821</v>
      </c>
      <c r="H76" s="112">
        <f t="shared" ref="H76:H90" si="15">IFERROR(F76/E76-1," - ")</f>
        <v>-0.12981080192380734</v>
      </c>
      <c r="I76" s="52">
        <f t="shared" si="12"/>
        <v>-12.981080192380734</v>
      </c>
      <c r="J76" s="109" t="s">
        <v>30</v>
      </c>
      <c r="K76" s="127"/>
      <c r="L76" s="108">
        <v>40.888953400000027</v>
      </c>
      <c r="M76" s="135">
        <v>50.943486899999961</v>
      </c>
      <c r="N76" s="239">
        <f t="shared" ref="N76:N90" si="16">+M76/M$90</f>
        <v>0.91387469281946543</v>
      </c>
      <c r="O76" s="112">
        <f t="shared" ref="O76:O90" si="17">IFERROR(M76/L76-1," - ")</f>
        <v>0.24589852916117749</v>
      </c>
      <c r="P76" s="196">
        <f t="shared" si="13"/>
        <v>24.589852916117749</v>
      </c>
      <c r="U76" s="32"/>
      <c r="V76" s="32"/>
      <c r="W76" s="32"/>
      <c r="X76" s="192"/>
    </row>
    <row r="77" spans="2:24" x14ac:dyDescent="0.25">
      <c r="B77" s="22"/>
      <c r="C77" s="109" t="s">
        <v>110</v>
      </c>
      <c r="D77" s="127"/>
      <c r="E77" s="108">
        <v>5.2631893000000005</v>
      </c>
      <c r="F77" s="135">
        <v>6.8011605999999993</v>
      </c>
      <c r="G77" s="237">
        <f t="shared" si="14"/>
        <v>8.6068845357987825E-2</v>
      </c>
      <c r="H77" s="112">
        <f t="shared" si="15"/>
        <v>0.29221280336620215</v>
      </c>
      <c r="I77" s="52">
        <f t="shared" si="12"/>
        <v>29.221280336620215</v>
      </c>
      <c r="J77" s="109" t="s">
        <v>31</v>
      </c>
      <c r="K77" s="127"/>
      <c r="L77" s="108">
        <v>9.9999999999999995E-7</v>
      </c>
      <c r="M77" s="135"/>
      <c r="N77" s="143">
        <f t="shared" si="16"/>
        <v>0</v>
      </c>
      <c r="O77" s="112">
        <f t="shared" si="17"/>
        <v>-1</v>
      </c>
      <c r="P77" s="196">
        <f t="shared" si="13"/>
        <v>-100</v>
      </c>
      <c r="U77" s="191"/>
      <c r="V77" s="191"/>
      <c r="W77" s="191"/>
      <c r="X77" s="192"/>
    </row>
    <row r="78" spans="2:24" x14ac:dyDescent="0.25">
      <c r="B78" s="22"/>
      <c r="C78" s="109" t="s">
        <v>102</v>
      </c>
      <c r="D78" s="127"/>
      <c r="E78" s="108">
        <v>2.4073441</v>
      </c>
      <c r="F78" s="135">
        <v>3.1828508999999996</v>
      </c>
      <c r="G78" s="143">
        <f t="shared" si="14"/>
        <v>4.0279052064971441E-2</v>
      </c>
      <c r="H78" s="112">
        <f t="shared" si="15"/>
        <v>0.32214206519126187</v>
      </c>
      <c r="I78" s="52">
        <f t="shared" si="12"/>
        <v>32.214206519126186</v>
      </c>
      <c r="J78" s="129" t="s">
        <v>17</v>
      </c>
      <c r="K78" s="130"/>
      <c r="L78" s="119"/>
      <c r="M78" s="140">
        <v>0.177646</v>
      </c>
      <c r="N78" s="142">
        <f t="shared" si="16"/>
        <v>3.1867897853024049E-3</v>
      </c>
      <c r="O78" s="133" t="str">
        <f t="shared" si="17"/>
        <v xml:space="preserve"> - </v>
      </c>
      <c r="P78" s="236" t="e">
        <f t="shared" si="13"/>
        <v>#VALUE!</v>
      </c>
      <c r="U78" s="191"/>
      <c r="V78" s="191"/>
      <c r="W78" s="191"/>
      <c r="X78" s="192"/>
    </row>
    <row r="79" spans="2:24" x14ac:dyDescent="0.25">
      <c r="B79" s="22"/>
      <c r="C79" s="109" t="s">
        <v>111</v>
      </c>
      <c r="D79" s="127"/>
      <c r="E79" s="108">
        <v>2.3994914999999994</v>
      </c>
      <c r="F79" s="135">
        <v>2.7963923000000004</v>
      </c>
      <c r="G79" s="143">
        <f t="shared" si="14"/>
        <v>3.5388409506014011E-2</v>
      </c>
      <c r="H79" s="112">
        <f t="shared" si="15"/>
        <v>0.1654103796575237</v>
      </c>
      <c r="I79" s="52">
        <f t="shared" si="12"/>
        <v>16.54103796575237</v>
      </c>
      <c r="J79" s="113" t="s">
        <v>32</v>
      </c>
      <c r="K79" s="235"/>
      <c r="L79" s="116"/>
      <c r="M79" s="147">
        <v>0.177646</v>
      </c>
      <c r="N79" s="240">
        <f t="shared" si="16"/>
        <v>3.1867897853024049E-3</v>
      </c>
      <c r="O79" s="117" t="str">
        <f t="shared" si="17"/>
        <v xml:space="preserve"> - </v>
      </c>
      <c r="P79" s="236" t="e">
        <f t="shared" si="13"/>
        <v>#VALUE!</v>
      </c>
      <c r="T79" s="195"/>
      <c r="U79" s="191"/>
      <c r="V79" s="191"/>
      <c r="W79" s="191"/>
      <c r="X79" s="192"/>
    </row>
    <row r="80" spans="2:24" x14ac:dyDescent="0.25">
      <c r="B80" s="22"/>
      <c r="C80" s="109" t="s">
        <v>101</v>
      </c>
      <c r="D80" s="127"/>
      <c r="E80" s="108">
        <v>1.4970519000000002</v>
      </c>
      <c r="F80" s="135">
        <v>2.6644642999999992</v>
      </c>
      <c r="G80" s="143">
        <f t="shared" si="14"/>
        <v>3.3718857601830375E-2</v>
      </c>
      <c r="H80" s="112">
        <f t="shared" si="15"/>
        <v>0.7798075671257616</v>
      </c>
      <c r="I80" s="52">
        <f t="shared" si="12"/>
        <v>77.980756712576166</v>
      </c>
      <c r="J80" s="131" t="s">
        <v>19</v>
      </c>
      <c r="K80" s="137"/>
      <c r="L80" s="120">
        <v>4.2991135000000016</v>
      </c>
      <c r="M80" s="138">
        <v>4.6233661000000001</v>
      </c>
      <c r="N80" s="144">
        <f t="shared" si="16"/>
        <v>8.2938517395232184E-2</v>
      </c>
      <c r="O80" s="132">
        <f t="shared" si="17"/>
        <v>7.5423130838485397E-2</v>
      </c>
      <c r="P80" s="196">
        <f t="shared" si="13"/>
        <v>7.5423130838485397</v>
      </c>
    </row>
    <row r="81" spans="2:16" x14ac:dyDescent="0.25">
      <c r="B81" s="22"/>
      <c r="C81" s="129" t="s">
        <v>5</v>
      </c>
      <c r="D81" s="130"/>
      <c r="E81" s="119">
        <v>51.169289679999977</v>
      </c>
      <c r="F81" s="140">
        <v>23.352410209999999</v>
      </c>
      <c r="G81" s="142">
        <f t="shared" si="14"/>
        <v>0.29552529359485885</v>
      </c>
      <c r="H81" s="133">
        <f t="shared" si="15"/>
        <v>-0.54362449906887178</v>
      </c>
      <c r="I81" s="52">
        <f t="shared" si="12"/>
        <v>-54.362449906887178</v>
      </c>
      <c r="J81" s="109" t="s">
        <v>109</v>
      </c>
      <c r="K81" s="127"/>
      <c r="L81" s="108">
        <v>4.2991135000000016</v>
      </c>
      <c r="M81" s="135">
        <v>4.6233661000000001</v>
      </c>
      <c r="N81" s="238">
        <f t="shared" si="16"/>
        <v>8.2938517395232184E-2</v>
      </c>
      <c r="O81" s="112">
        <f t="shared" si="17"/>
        <v>7.5423130838485397E-2</v>
      </c>
      <c r="P81" s="196">
        <f t="shared" si="13"/>
        <v>7.5423130838485397</v>
      </c>
    </row>
    <row r="82" spans="2:16" x14ac:dyDescent="0.25">
      <c r="B82" s="22"/>
      <c r="C82" s="109" t="s">
        <v>132</v>
      </c>
      <c r="D82" s="127"/>
      <c r="E82" s="108">
        <v>12.973218899999987</v>
      </c>
      <c r="F82" s="135">
        <v>12.209328099999999</v>
      </c>
      <c r="G82" s="238">
        <f t="shared" si="14"/>
        <v>0.15450933068156564</v>
      </c>
      <c r="H82" s="112">
        <f t="shared" si="15"/>
        <v>-5.8882132945431875E-2</v>
      </c>
      <c r="I82" s="52">
        <f t="shared" si="12"/>
        <v>-5.8882132945431875</v>
      </c>
      <c r="J82" s="109"/>
      <c r="K82" s="127"/>
      <c r="L82" s="108"/>
      <c r="M82" s="135"/>
      <c r="N82" s="143"/>
      <c r="O82" s="112"/>
      <c r="P82" s="236">
        <f t="shared" si="13"/>
        <v>0</v>
      </c>
    </row>
    <row r="83" spans="2:16" x14ac:dyDescent="0.25">
      <c r="B83" s="22"/>
      <c r="C83" s="109" t="s">
        <v>116</v>
      </c>
      <c r="D83" s="127"/>
      <c r="E83" s="108">
        <v>30.213363900000001</v>
      </c>
      <c r="F83" s="135">
        <v>6.3566118000000005</v>
      </c>
      <c r="G83" s="143">
        <f t="shared" si="14"/>
        <v>8.0443069968816908E-2</v>
      </c>
      <c r="H83" s="112">
        <f t="shared" si="15"/>
        <v>-0.78960926624923089</v>
      </c>
      <c r="I83" s="52">
        <f t="shared" si="12"/>
        <v>-78.96092662492309</v>
      </c>
      <c r="J83" s="109"/>
      <c r="K83" s="127"/>
      <c r="L83" s="108"/>
      <c r="M83" s="135"/>
      <c r="N83" s="143"/>
      <c r="O83" s="112"/>
      <c r="P83" s="236">
        <f t="shared" si="13"/>
        <v>0</v>
      </c>
    </row>
    <row r="84" spans="2:16" x14ac:dyDescent="0.25">
      <c r="B84" s="22"/>
      <c r="C84" s="109" t="s">
        <v>128</v>
      </c>
      <c r="D84" s="127"/>
      <c r="E84" s="108">
        <v>4.1183177000000004</v>
      </c>
      <c r="F84" s="135">
        <v>3.5672904000000027</v>
      </c>
      <c r="G84" s="143">
        <f t="shared" si="14"/>
        <v>4.5144142866532927E-2</v>
      </c>
      <c r="H84" s="112">
        <f t="shared" si="15"/>
        <v>-0.13379912385098347</v>
      </c>
      <c r="I84" s="52">
        <f t="shared" si="12"/>
        <v>-13.379912385098347</v>
      </c>
      <c r="J84" s="109"/>
      <c r="K84" s="127"/>
      <c r="L84" s="108"/>
      <c r="M84" s="135"/>
      <c r="N84" s="143"/>
      <c r="O84" s="112"/>
      <c r="P84" s="236">
        <f t="shared" si="13"/>
        <v>0</v>
      </c>
    </row>
    <row r="85" spans="2:16" x14ac:dyDescent="0.25">
      <c r="B85" s="22"/>
      <c r="C85" s="113" t="s">
        <v>129</v>
      </c>
      <c r="D85" s="128"/>
      <c r="E85" s="116">
        <v>8.8976199999999991E-2</v>
      </c>
      <c r="F85" s="147">
        <v>0.59093840000000009</v>
      </c>
      <c r="G85" s="148">
        <f t="shared" si="14"/>
        <v>7.4783391772423029E-3</v>
      </c>
      <c r="H85" s="117">
        <f t="shared" si="15"/>
        <v>5.6415333538631698</v>
      </c>
      <c r="I85" s="52">
        <f t="shared" si="12"/>
        <v>564.15333538631694</v>
      </c>
      <c r="J85" s="109"/>
      <c r="K85" s="127"/>
      <c r="L85" s="108"/>
      <c r="M85" s="135"/>
      <c r="N85" s="143"/>
      <c r="O85" s="112"/>
      <c r="P85" s="236">
        <f t="shared" si="13"/>
        <v>0</v>
      </c>
    </row>
    <row r="86" spans="2:16" x14ac:dyDescent="0.25">
      <c r="B86" s="22"/>
      <c r="C86" s="131" t="s">
        <v>6</v>
      </c>
      <c r="D86" s="137"/>
      <c r="E86" s="120">
        <v>4.2886166300000008</v>
      </c>
      <c r="F86" s="138">
        <v>2.3747639000000009</v>
      </c>
      <c r="G86" s="144">
        <f t="shared" si="14"/>
        <v>3.0052692311196443E-2</v>
      </c>
      <c r="H86" s="132">
        <f t="shared" si="15"/>
        <v>-0.44626342131215391</v>
      </c>
      <c r="I86" s="52">
        <f t="shared" si="12"/>
        <v>-44.626342131215388</v>
      </c>
      <c r="J86" s="109"/>
      <c r="K86" s="127"/>
      <c r="L86" s="108"/>
      <c r="M86" s="135"/>
      <c r="N86" s="143"/>
      <c r="O86" s="112"/>
      <c r="P86" s="236">
        <f t="shared" si="13"/>
        <v>0</v>
      </c>
    </row>
    <row r="87" spans="2:16" x14ac:dyDescent="0.25">
      <c r="B87" s="22"/>
      <c r="C87" s="109" t="s">
        <v>104</v>
      </c>
      <c r="D87" s="127"/>
      <c r="E87" s="108">
        <v>0.40606330000000002</v>
      </c>
      <c r="F87" s="135">
        <v>0.96079340000000046</v>
      </c>
      <c r="G87" s="143">
        <f t="shared" si="14"/>
        <v>1.2158862792561521E-2</v>
      </c>
      <c r="H87" s="112">
        <f t="shared" si="15"/>
        <v>1.366117302400883</v>
      </c>
      <c r="I87" s="52">
        <f t="shared" si="12"/>
        <v>136.61173024008829</v>
      </c>
      <c r="J87" s="109"/>
      <c r="K87" s="127"/>
      <c r="L87" s="108"/>
      <c r="M87" s="135"/>
      <c r="N87" s="143"/>
      <c r="O87" s="112"/>
      <c r="P87" s="236">
        <f t="shared" si="13"/>
        <v>0</v>
      </c>
    </row>
    <row r="88" spans="2:16" x14ac:dyDescent="0.25">
      <c r="B88" s="22"/>
      <c r="C88" s="129" t="s">
        <v>18</v>
      </c>
      <c r="D88" s="130"/>
      <c r="E88" s="119">
        <v>3.8645627300000007</v>
      </c>
      <c r="F88" s="140">
        <v>3.0455150500000032</v>
      </c>
      <c r="G88" s="142">
        <f t="shared" si="14"/>
        <v>3.8541063693434158E-2</v>
      </c>
      <c r="H88" s="133">
        <f t="shared" si="15"/>
        <v>-0.21193799589326301</v>
      </c>
      <c r="I88" s="52">
        <f t="shared" si="12"/>
        <v>-21.1937995893263</v>
      </c>
      <c r="J88" s="109"/>
      <c r="K88" s="127"/>
      <c r="L88" s="108"/>
      <c r="M88" s="135"/>
      <c r="N88" s="143"/>
      <c r="O88" s="112"/>
      <c r="P88" s="236">
        <f t="shared" si="13"/>
        <v>0</v>
      </c>
    </row>
    <row r="89" spans="2:16" x14ac:dyDescent="0.25">
      <c r="B89" s="22"/>
      <c r="C89" s="113" t="s">
        <v>108</v>
      </c>
      <c r="D89" s="128"/>
      <c r="E89" s="116">
        <v>3.0023891000000007</v>
      </c>
      <c r="F89" s="147">
        <v>2.7670128000000034</v>
      </c>
      <c r="G89" s="148">
        <f t="shared" si="14"/>
        <v>3.5016611251140466E-2</v>
      </c>
      <c r="H89" s="117">
        <f t="shared" si="15"/>
        <v>-7.8396334439129634E-2</v>
      </c>
      <c r="I89" s="52">
        <f t="shared" si="12"/>
        <v>-7.8396334439129634</v>
      </c>
      <c r="J89" s="113"/>
      <c r="K89" s="128"/>
      <c r="L89" s="116"/>
      <c r="M89" s="147"/>
      <c r="N89" s="148"/>
      <c r="O89" s="117"/>
      <c r="P89" s="236">
        <f t="shared" si="13"/>
        <v>0</v>
      </c>
    </row>
    <row r="90" spans="2:16" x14ac:dyDescent="0.25">
      <c r="B90" s="22"/>
      <c r="C90" s="121" t="s">
        <v>3</v>
      </c>
      <c r="D90" s="122"/>
      <c r="E90" s="107">
        <v>115.77142351000001</v>
      </c>
      <c r="F90" s="107">
        <v>79.020005110000014</v>
      </c>
      <c r="G90" s="81">
        <f t="shared" si="14"/>
        <v>1</v>
      </c>
      <c r="H90" s="123">
        <f t="shared" si="15"/>
        <v>-0.31744809976207566</v>
      </c>
      <c r="I90" s="8"/>
      <c r="J90" s="121" t="s">
        <v>14</v>
      </c>
      <c r="K90" s="122"/>
      <c r="L90" s="107">
        <v>45.188067900000028</v>
      </c>
      <c r="M90" s="107">
        <v>55.744498999999962</v>
      </c>
      <c r="N90" s="81">
        <f t="shared" si="16"/>
        <v>1</v>
      </c>
      <c r="O90" s="123">
        <f t="shared" si="17"/>
        <v>0.23361103031360031</v>
      </c>
      <c r="P90" s="25"/>
    </row>
    <row r="91" spans="2:16" x14ac:dyDescent="0.25">
      <c r="B91" s="22"/>
      <c r="C91" s="89" t="s">
        <v>33</v>
      </c>
      <c r="D91" s="8"/>
      <c r="E91" s="34"/>
      <c r="F91" s="8"/>
      <c r="G91" s="8"/>
      <c r="H91" s="8"/>
      <c r="I91" s="8"/>
      <c r="J91" s="89" t="s">
        <v>33</v>
      </c>
      <c r="K91" s="8"/>
      <c r="L91" s="8"/>
      <c r="M91" s="8"/>
      <c r="N91" s="8"/>
      <c r="O91" s="8"/>
      <c r="P91" s="25"/>
    </row>
    <row r="92" spans="2:16" x14ac:dyDescent="0.25">
      <c r="B92" s="184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76"/>
    </row>
    <row r="93" spans="2:16" x14ac:dyDescent="0.25">
      <c r="B93" s="3"/>
      <c r="C93" s="3"/>
      <c r="D93" s="3"/>
      <c r="E93" s="3"/>
      <c r="F93" s="3"/>
      <c r="G93" s="3"/>
      <c r="H93" s="3"/>
      <c r="I93" s="3"/>
      <c r="J93" s="45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"/>
      <c r="E94" s="3"/>
      <c r="F94" s="3"/>
      <c r="G94" s="3"/>
      <c r="H94" s="3"/>
      <c r="I94" s="3"/>
      <c r="J94" s="46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197"/>
      <c r="D96" s="198"/>
      <c r="E96" s="197"/>
      <c r="F96" s="197"/>
      <c r="G96" s="198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197"/>
      <c r="D97" s="198"/>
      <c r="E97" s="197"/>
      <c r="F97" s="197"/>
      <c r="G97" s="198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197"/>
      <c r="D98" s="198"/>
      <c r="E98" s="197"/>
      <c r="F98" s="197"/>
      <c r="G98" s="198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197"/>
      <c r="D99" s="198"/>
      <c r="E99" s="197"/>
      <c r="F99" s="197"/>
      <c r="G99" s="198"/>
      <c r="H99" s="3"/>
      <c r="I99" s="3"/>
      <c r="J99" s="3"/>
      <c r="K99" s="3"/>
      <c r="L99" s="46"/>
      <c r="M99" s="3"/>
      <c r="N99" s="3"/>
      <c r="O99" s="3"/>
      <c r="P99" s="3"/>
    </row>
    <row r="100" spans="2:16" x14ac:dyDescent="0.25">
      <c r="B100" s="3"/>
      <c r="C100" s="197"/>
      <c r="D100" s="198"/>
      <c r="E100" s="197"/>
      <c r="F100" s="197"/>
      <c r="G100" s="198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B101" s="3"/>
      <c r="C101" s="197"/>
      <c r="D101" s="198"/>
      <c r="E101" s="197"/>
      <c r="F101" s="197"/>
      <c r="G101" s="198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197"/>
      <c r="D102" s="198"/>
      <c r="E102" s="197"/>
      <c r="F102" s="197"/>
      <c r="G102" s="198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197"/>
      <c r="D103" s="198"/>
      <c r="E103" s="197"/>
      <c r="F103" s="197"/>
      <c r="G103" s="198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197"/>
      <c r="D104" s="198"/>
      <c r="E104" s="197"/>
      <c r="F104" s="197"/>
      <c r="G104" s="198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197"/>
      <c r="D105" s="198"/>
      <c r="E105" s="197"/>
      <c r="F105" s="197"/>
      <c r="G105" s="198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197"/>
      <c r="D106" s="198"/>
      <c r="E106" s="197"/>
      <c r="F106" s="197"/>
      <c r="G106" s="198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197"/>
      <c r="D107" s="198"/>
      <c r="E107" s="197"/>
      <c r="F107" s="197"/>
      <c r="G107" s="197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</sheetData>
  <sortState ref="Y5:Z8">
    <sortCondition descending="1" ref="Z5:Z8"/>
  </sortState>
  <mergeCells count="20">
    <mergeCell ref="B1:P1"/>
    <mergeCell ref="C7:O8"/>
    <mergeCell ref="F9:L9"/>
    <mergeCell ref="F10:L10"/>
    <mergeCell ref="F11:G11"/>
    <mergeCell ref="F50:K50"/>
    <mergeCell ref="F51:K51"/>
    <mergeCell ref="F52:G52"/>
    <mergeCell ref="C33:O34"/>
    <mergeCell ref="F35:L35"/>
    <mergeCell ref="F36:L36"/>
    <mergeCell ref="F37:G37"/>
    <mergeCell ref="C48:O49"/>
    <mergeCell ref="C74:D74"/>
    <mergeCell ref="J74:K74"/>
    <mergeCell ref="C70:O71"/>
    <mergeCell ref="C72:H72"/>
    <mergeCell ref="J72:O72"/>
    <mergeCell ref="C73:H73"/>
    <mergeCell ref="J73:O73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L53:L63</xm:sqref>
        </x14:conditionalFormatting>
        <x14:conditionalFormatting xmlns:xm="http://schemas.microsoft.com/office/excel/2006/main">
          <x14:cfRule type="iconSet" priority="4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3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M17:M26</xm:sqref>
        </x14:conditionalFormatting>
        <x14:conditionalFormatting xmlns:xm="http://schemas.microsoft.com/office/excel/2006/main">
          <x14:cfRule type="iconSet" priority="2" id="{67AE073C-6E63-4B61-BDDA-A0425685DB62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I75:I89</xm:sqref>
        </x14:conditionalFormatting>
        <x14:conditionalFormatting xmlns:xm="http://schemas.microsoft.com/office/excel/2006/main">
          <x14:cfRule type="iconSet" priority="1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P75:P89</xm:sqref>
        </x14:conditionalFormatting>
        <x14:conditionalFormatting xmlns:xm="http://schemas.microsoft.com/office/excel/2006/main">
          <x14:cfRule type="iconSet" priority="7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4"/>
  <sheetViews>
    <sheetView zoomScaleNormal="100" workbookViewId="0">
      <selection activeCell="O12" sqref="O12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8" t="s">
        <v>154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55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US$ 27.7 millones, creciendo en 259.0% respecto al 2015. De otro lado el 96.9% de estas exportaciones fueron de tipo Tradicional en tanto las exportaciones No Tradicional representaron el 3.1%.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"/>
    </row>
    <row r="8" spans="2:16" x14ac:dyDescent="0.25">
      <c r="B8" s="22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"/>
    </row>
    <row r="9" spans="2:16" x14ac:dyDescent="0.25">
      <c r="B9" s="22"/>
      <c r="C9" s="8"/>
      <c r="D9" s="8"/>
      <c r="E9" s="8"/>
      <c r="F9" s="256" t="s">
        <v>25</v>
      </c>
      <c r="G9" s="256"/>
      <c r="H9" s="256"/>
      <c r="I9" s="256"/>
      <c r="J9" s="256"/>
      <c r="K9" s="256"/>
      <c r="L9" s="256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7" t="s">
        <v>24</v>
      </c>
      <c r="G10" s="257"/>
      <c r="H10" s="257"/>
      <c r="I10" s="257"/>
      <c r="J10" s="257"/>
      <c r="K10" s="257"/>
      <c r="L10" s="257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12</v>
      </c>
      <c r="G11" s="251"/>
      <c r="H11" s="84">
        <v>2015</v>
      </c>
      <c r="I11" s="85">
        <v>2016</v>
      </c>
      <c r="J11" s="85" t="s">
        <v>20</v>
      </c>
      <c r="K11" s="85" t="s">
        <v>21</v>
      </c>
      <c r="L11" s="85" t="s">
        <v>22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3" t="s">
        <v>3</v>
      </c>
      <c r="G12" s="74"/>
      <c r="H12" s="86">
        <v>0.57499999999999996</v>
      </c>
      <c r="I12" s="87">
        <v>0.86499999999999999</v>
      </c>
      <c r="J12" s="75">
        <f t="shared" ref="J12:J27" si="0">IFERROR(I12/I$27, " - ")</f>
        <v>3.1273726454318668E-2</v>
      </c>
      <c r="K12" s="76">
        <f>IFERROR(I12/H12-1," - ")</f>
        <v>0.50434782608695672</v>
      </c>
      <c r="L12" s="77">
        <f>IFERROR(I12-H12, " - ")</f>
        <v>0.29000000000000004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0" t="s">
        <v>4</v>
      </c>
      <c r="G13" s="58"/>
      <c r="H13" s="27">
        <v>0.46300000000000002</v>
      </c>
      <c r="I13" s="64">
        <v>0.81699999999999995</v>
      </c>
      <c r="J13" s="75">
        <f t="shared" si="0"/>
        <v>2.9538305795581907E-2</v>
      </c>
      <c r="K13" s="68">
        <f t="shared" ref="K13:K27" si="1">IFERROR(I13/H13-1," - ")</f>
        <v>0.76457883369330437</v>
      </c>
      <c r="L13" s="70">
        <f t="shared" ref="L13:L27" si="2">IFERROR(I13-H13, " - ")</f>
        <v>0.35399999999999993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0" t="s">
        <v>5</v>
      </c>
      <c r="G14" s="58"/>
      <c r="H14" s="27">
        <v>0</v>
      </c>
      <c r="I14" s="64">
        <v>0</v>
      </c>
      <c r="J14" s="80">
        <f t="shared" si="0"/>
        <v>0</v>
      </c>
      <c r="K14" s="67" t="str">
        <f t="shared" si="1"/>
        <v xml:space="preserve"> - </v>
      </c>
      <c r="L14" s="71">
        <f t="shared" si="2"/>
        <v>0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0" t="s">
        <v>6</v>
      </c>
      <c r="G15" s="58"/>
      <c r="H15" s="27">
        <v>8.8999999999999996E-2</v>
      </c>
      <c r="I15" s="64">
        <v>0</v>
      </c>
      <c r="J15" s="80">
        <f t="shared" si="0"/>
        <v>0</v>
      </c>
      <c r="K15" s="67">
        <f t="shared" si="1"/>
        <v>-1</v>
      </c>
      <c r="L15" s="71">
        <f t="shared" si="2"/>
        <v>-8.8999999999999996E-2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0" t="s">
        <v>7</v>
      </c>
      <c r="G16" s="58"/>
      <c r="H16" s="27">
        <v>0</v>
      </c>
      <c r="I16" s="64">
        <v>0</v>
      </c>
      <c r="J16" s="80">
        <f t="shared" si="0"/>
        <v>0</v>
      </c>
      <c r="K16" s="67" t="str">
        <f t="shared" si="1"/>
        <v xml:space="preserve"> - </v>
      </c>
      <c r="L16" s="71">
        <f t="shared" si="2"/>
        <v>0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0" t="s">
        <v>18</v>
      </c>
      <c r="G17" s="58"/>
      <c r="H17" s="27">
        <v>0</v>
      </c>
      <c r="I17" s="64">
        <v>0</v>
      </c>
      <c r="J17" s="80">
        <f t="shared" si="0"/>
        <v>0</v>
      </c>
      <c r="K17" s="67" t="str">
        <f t="shared" si="1"/>
        <v xml:space="preserve"> - </v>
      </c>
      <c r="L17" s="71">
        <f t="shared" si="2"/>
        <v>0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0" t="s">
        <v>8</v>
      </c>
      <c r="G18" s="58"/>
      <c r="H18" s="27">
        <v>0</v>
      </c>
      <c r="I18" s="64">
        <v>2.7E-2</v>
      </c>
      <c r="J18" s="80">
        <f t="shared" si="0"/>
        <v>9.7617412053942665E-4</v>
      </c>
      <c r="K18" s="67" t="str">
        <f t="shared" si="1"/>
        <v xml:space="preserve"> - </v>
      </c>
      <c r="L18" s="71">
        <f t="shared" si="2"/>
        <v>2.7E-2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0" t="s">
        <v>9</v>
      </c>
      <c r="G19" s="58"/>
      <c r="H19" s="27">
        <v>2.3E-2</v>
      </c>
      <c r="I19" s="64">
        <v>0</v>
      </c>
      <c r="J19" s="80">
        <f t="shared" si="0"/>
        <v>0</v>
      </c>
      <c r="K19" s="67">
        <f t="shared" si="1"/>
        <v>-1</v>
      </c>
      <c r="L19" s="71">
        <f t="shared" si="2"/>
        <v>-2.3E-2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0" t="s">
        <v>10</v>
      </c>
      <c r="G20" s="58"/>
      <c r="H20" s="27">
        <v>0</v>
      </c>
      <c r="I20" s="64">
        <v>0</v>
      </c>
      <c r="J20" s="80">
        <f t="shared" si="0"/>
        <v>0</v>
      </c>
      <c r="K20" s="67" t="str">
        <f t="shared" si="1"/>
        <v xml:space="preserve"> - </v>
      </c>
      <c r="L20" s="71">
        <f t="shared" si="2"/>
        <v>0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1" t="s">
        <v>11</v>
      </c>
      <c r="G21" s="59"/>
      <c r="H21" s="65">
        <v>0</v>
      </c>
      <c r="I21" s="66">
        <v>2.1000000000000001E-2</v>
      </c>
      <c r="J21" s="81">
        <f t="shared" si="0"/>
        <v>7.5924653819733185E-4</v>
      </c>
      <c r="K21" s="69" t="str">
        <f t="shared" si="1"/>
        <v xml:space="preserve"> - </v>
      </c>
      <c r="L21" s="72">
        <f t="shared" si="2"/>
        <v>2.1000000000000001E-2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3" t="s">
        <v>14</v>
      </c>
      <c r="G22" s="74"/>
      <c r="H22" s="86">
        <v>7.1289999999999996</v>
      </c>
      <c r="I22" s="87">
        <v>26.794</v>
      </c>
      <c r="J22" s="78">
        <f t="shared" si="0"/>
        <v>0.96872627354568142</v>
      </c>
      <c r="K22" s="78">
        <f t="shared" si="1"/>
        <v>2.7584513957076733</v>
      </c>
      <c r="L22" s="79">
        <f t="shared" si="2"/>
        <v>19.664999999999999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2" t="s">
        <v>15</v>
      </c>
      <c r="G23" s="63"/>
      <c r="H23" s="27">
        <v>7.1289999999999996</v>
      </c>
      <c r="I23" s="64">
        <v>26.794</v>
      </c>
      <c r="J23" s="80">
        <f t="shared" si="0"/>
        <v>0.96872627354568142</v>
      </c>
      <c r="K23" s="67">
        <f t="shared" si="1"/>
        <v>2.7584513957076733</v>
      </c>
      <c r="L23" s="71">
        <f t="shared" si="2"/>
        <v>19.664999999999999</v>
      </c>
      <c r="M23" s="88"/>
      <c r="N23" s="88"/>
      <c r="O23" s="8"/>
      <c r="P23" s="25"/>
    </row>
    <row r="24" spans="2:16" x14ac:dyDescent="0.25">
      <c r="B24" s="22"/>
      <c r="C24" s="8"/>
      <c r="D24" s="8"/>
      <c r="E24" s="8"/>
      <c r="F24" s="60" t="s">
        <v>16</v>
      </c>
      <c r="G24" s="58"/>
      <c r="H24" s="27">
        <v>0</v>
      </c>
      <c r="I24" s="64">
        <v>0</v>
      </c>
      <c r="J24" s="80">
        <f t="shared" si="0"/>
        <v>0</v>
      </c>
      <c r="K24" s="67" t="str">
        <f t="shared" si="1"/>
        <v xml:space="preserve"> - </v>
      </c>
      <c r="L24" s="71">
        <f t="shared" si="2"/>
        <v>0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0" t="s">
        <v>17</v>
      </c>
      <c r="G25" s="58"/>
      <c r="H25" s="27">
        <v>0</v>
      </c>
      <c r="I25" s="64">
        <v>0</v>
      </c>
      <c r="J25" s="80">
        <f t="shared" si="0"/>
        <v>0</v>
      </c>
      <c r="K25" s="67" t="str">
        <f t="shared" si="1"/>
        <v xml:space="preserve"> - </v>
      </c>
      <c r="L25" s="71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1" t="s">
        <v>19</v>
      </c>
      <c r="G26" s="59"/>
      <c r="H26" s="65">
        <v>0</v>
      </c>
      <c r="I26" s="66">
        <v>0</v>
      </c>
      <c r="J26" s="81">
        <f t="shared" si="0"/>
        <v>0</v>
      </c>
      <c r="K26" s="69" t="str">
        <f t="shared" si="1"/>
        <v xml:space="preserve"> - </v>
      </c>
      <c r="L26" s="72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2"/>
      <c r="G27" s="83" t="s">
        <v>13</v>
      </c>
      <c r="H27" s="87">
        <f>+H22+H12</f>
        <v>7.7039999999999997</v>
      </c>
      <c r="I27" s="87">
        <f>+I22+I12</f>
        <v>27.658999999999999</v>
      </c>
      <c r="J27" s="81">
        <f t="shared" si="0"/>
        <v>1</v>
      </c>
      <c r="K27" s="81">
        <f t="shared" si="1"/>
        <v>2.5902128764278296</v>
      </c>
      <c r="L27" s="98">
        <f t="shared" si="2"/>
        <v>19.954999999999998</v>
      </c>
      <c r="M27" s="88"/>
      <c r="N27" s="88"/>
      <c r="O27" s="8"/>
      <c r="P27" s="25"/>
    </row>
    <row r="28" spans="2:16" x14ac:dyDescent="0.25">
      <c r="B28" s="22"/>
      <c r="C28" s="8"/>
      <c r="D28" s="8"/>
      <c r="E28" s="8"/>
      <c r="F28" s="89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37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55" t="str">
        <f>+CONCATENATE("Los productos representativos en las exportaciones de tipo No Tradicional son: ",C40," con exportaciones de US$ ",FIXED(F40,1)," mil, ",C41," equivalente a US$ ",FIXED(F41,1)," mil  y  ",C54," por US$ ",FIXED(F54,1)," mil. En tanto los principales productos exportados de tipo Tradicional son: ",J40," con exportaciones por US$ ",FIXED(M40,1)," mil,  ",J42," por US$ ",FIXED(M42,1)," mil  y ",J41," por US$ ",FIXED(M41,1)," mil.")</f>
        <v>Los productos representativos en las exportaciones de tipo No Tradicional son: Cacao en grano con exportaciones de US$ 715.8 mil, Arroz equivalente a US$ 66.3 mil  y  Granofinta por US$ 27.0 mil. En tanto los principales productos exportados de tipo Tradicional son: Café con exportaciones por US$ 26,794.4 mil,  ninguno por US$ 0.0 mil  y ninguno por US$ 0.0 mil.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"/>
    </row>
    <row r="34" spans="2:16" x14ac:dyDescent="0.25">
      <c r="B34" s="2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"/>
    </row>
    <row r="35" spans="2:16" x14ac:dyDescent="0.25">
      <c r="B35" s="22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"/>
    </row>
    <row r="36" spans="2:16" ht="15" customHeight="1" x14ac:dyDescent="0.25">
      <c r="B36" s="22"/>
      <c r="C36" s="253" t="s">
        <v>35</v>
      </c>
      <c r="D36" s="253"/>
      <c r="E36" s="253"/>
      <c r="F36" s="253"/>
      <c r="G36" s="253"/>
      <c r="H36" s="253"/>
      <c r="I36" s="90"/>
      <c r="J36" s="253" t="s">
        <v>36</v>
      </c>
      <c r="K36" s="253"/>
      <c r="L36" s="253"/>
      <c r="M36" s="253"/>
      <c r="N36" s="253"/>
      <c r="O36" s="253"/>
      <c r="P36" s="25"/>
    </row>
    <row r="37" spans="2:16" x14ac:dyDescent="0.25">
      <c r="B37" s="22"/>
      <c r="C37" s="254" t="s">
        <v>34</v>
      </c>
      <c r="D37" s="254"/>
      <c r="E37" s="254"/>
      <c r="F37" s="254"/>
      <c r="G37" s="254"/>
      <c r="H37" s="254"/>
      <c r="I37" s="8"/>
      <c r="J37" s="254" t="s">
        <v>34</v>
      </c>
      <c r="K37" s="254"/>
      <c r="L37" s="254"/>
      <c r="M37" s="254"/>
      <c r="N37" s="254"/>
      <c r="O37" s="254"/>
      <c r="P37" s="25"/>
    </row>
    <row r="38" spans="2:16" x14ac:dyDescent="0.25">
      <c r="B38" s="22"/>
      <c r="C38" s="250" t="s">
        <v>12</v>
      </c>
      <c r="D38" s="251"/>
      <c r="E38" s="84">
        <v>2015</v>
      </c>
      <c r="F38" s="85">
        <v>2016</v>
      </c>
      <c r="G38" s="85" t="s">
        <v>20</v>
      </c>
      <c r="H38" s="85" t="s">
        <v>21</v>
      </c>
      <c r="I38" s="8"/>
      <c r="J38" s="250" t="s">
        <v>12</v>
      </c>
      <c r="K38" s="251"/>
      <c r="L38" s="84">
        <v>2015</v>
      </c>
      <c r="M38" s="85">
        <v>2016</v>
      </c>
      <c r="N38" s="85" t="s">
        <v>20</v>
      </c>
      <c r="O38" s="85" t="s">
        <v>21</v>
      </c>
      <c r="P38" s="25"/>
    </row>
    <row r="39" spans="2:16" x14ac:dyDescent="0.25">
      <c r="B39" s="22"/>
      <c r="C39" s="94" t="s">
        <v>4</v>
      </c>
      <c r="D39" s="126"/>
      <c r="E39" s="100">
        <v>462.65560000000005</v>
      </c>
      <c r="F39" s="141">
        <v>817.07719999999995</v>
      </c>
      <c r="G39" s="145">
        <f>+F39/F$59</f>
        <v>0.94483888029710228</v>
      </c>
      <c r="H39" s="102">
        <f>IFERROR(F39/E39-1," - ")</f>
        <v>0.76605924579752172</v>
      </c>
      <c r="I39" s="8"/>
      <c r="J39" s="94" t="s">
        <v>15</v>
      </c>
      <c r="K39" s="126"/>
      <c r="L39" s="100">
        <v>7129.292199999999</v>
      </c>
      <c r="M39" s="141">
        <v>26794.409399999997</v>
      </c>
      <c r="N39" s="145">
        <f>+M39/M$59</f>
        <v>1</v>
      </c>
      <c r="O39" s="102">
        <f>IFERROR(M39/L39-1," - ")</f>
        <v>2.7583547774910953</v>
      </c>
      <c r="P39" s="25"/>
    </row>
    <row r="40" spans="2:16" x14ac:dyDescent="0.25">
      <c r="B40" s="22"/>
      <c r="C40" s="93" t="s">
        <v>26</v>
      </c>
      <c r="D40" s="124"/>
      <c r="E40" s="64">
        <v>406.98560000000003</v>
      </c>
      <c r="F40" s="27">
        <v>715.8202</v>
      </c>
      <c r="G40" s="143">
        <f t="shared" ref="G40:G59" si="3">+F40/F$59</f>
        <v>0.82774890336194407</v>
      </c>
      <c r="H40" s="112">
        <f t="shared" ref="H40:H54" si="4">IFERROR(F40/E40-1," - ")</f>
        <v>0.75883421919596161</v>
      </c>
      <c r="I40" s="3"/>
      <c r="J40" s="109" t="s">
        <v>30</v>
      </c>
      <c r="K40" s="127"/>
      <c r="L40" s="108">
        <v>7129.292199999999</v>
      </c>
      <c r="M40" s="135">
        <v>26794.409399999997</v>
      </c>
      <c r="N40" s="67">
        <f t="shared" ref="N40:N59" si="5">+M40/M$59</f>
        <v>1</v>
      </c>
      <c r="O40" s="103">
        <f t="shared" ref="O40:O59" si="6">IFERROR(M40/L40-1," - ")</f>
        <v>2.7583547774910953</v>
      </c>
      <c r="P40" s="25"/>
    </row>
    <row r="41" spans="2:16" x14ac:dyDescent="0.25">
      <c r="B41" s="22"/>
      <c r="C41" s="93" t="s">
        <v>89</v>
      </c>
      <c r="D41" s="124"/>
      <c r="E41" s="64"/>
      <c r="F41" s="27">
        <v>66.265000000000001</v>
      </c>
      <c r="G41" s="143">
        <f t="shared" si="3"/>
        <v>7.6626478382810698E-2</v>
      </c>
      <c r="H41" s="112" t="str">
        <f t="shared" si="4"/>
        <v xml:space="preserve"> - </v>
      </c>
      <c r="I41" s="3"/>
      <c r="J41" s="231" t="s">
        <v>148</v>
      </c>
      <c r="K41" s="127"/>
      <c r="L41" s="108"/>
      <c r="M41" s="135"/>
      <c r="N41" s="67"/>
      <c r="O41" s="103"/>
      <c r="P41" s="25"/>
    </row>
    <row r="42" spans="2:16" x14ac:dyDescent="0.25">
      <c r="B42" s="22"/>
      <c r="C42" s="93" t="s">
        <v>90</v>
      </c>
      <c r="D42" s="124"/>
      <c r="E42" s="64"/>
      <c r="F42" s="27">
        <v>19.436999999999998</v>
      </c>
      <c r="G42" s="143">
        <f t="shared" si="3"/>
        <v>2.2476252325159454E-2</v>
      </c>
      <c r="H42" s="112" t="str">
        <f t="shared" si="4"/>
        <v xml:space="preserve"> - </v>
      </c>
      <c r="I42" s="3"/>
      <c r="J42" s="231" t="s">
        <v>148</v>
      </c>
      <c r="K42" s="127"/>
      <c r="L42" s="108"/>
      <c r="M42" s="135"/>
      <c r="N42" s="67"/>
      <c r="O42" s="103"/>
      <c r="P42" s="25"/>
    </row>
    <row r="43" spans="2:16" x14ac:dyDescent="0.25">
      <c r="B43" s="22"/>
      <c r="C43" s="93" t="s">
        <v>91</v>
      </c>
      <c r="D43" s="124"/>
      <c r="E43" s="64"/>
      <c r="F43" s="27">
        <v>13.611000000000001</v>
      </c>
      <c r="G43" s="143">
        <f t="shared" si="3"/>
        <v>1.5739274085391025E-2</v>
      </c>
      <c r="H43" s="112" t="str">
        <f t="shared" si="4"/>
        <v xml:space="preserve"> - </v>
      </c>
      <c r="I43" s="3"/>
      <c r="J43" s="109"/>
      <c r="K43" s="127"/>
      <c r="L43" s="108"/>
      <c r="M43" s="135"/>
      <c r="N43" s="67"/>
      <c r="O43" s="103"/>
      <c r="P43" s="25"/>
    </row>
    <row r="44" spans="2:16" x14ac:dyDescent="0.25">
      <c r="B44" s="22"/>
      <c r="C44" s="93" t="s">
        <v>27</v>
      </c>
      <c r="D44" s="124"/>
      <c r="E44" s="64">
        <v>54</v>
      </c>
      <c r="F44" s="27"/>
      <c r="G44" s="143">
        <f t="shared" si="3"/>
        <v>0</v>
      </c>
      <c r="H44" s="112">
        <f t="shared" si="4"/>
        <v>-1</v>
      </c>
      <c r="I44" s="3"/>
      <c r="J44" s="131"/>
      <c r="K44" s="137"/>
      <c r="L44" s="120"/>
      <c r="M44" s="138"/>
      <c r="N44" s="146"/>
      <c r="O44" s="106"/>
      <c r="P44" s="25"/>
    </row>
    <row r="45" spans="2:16" x14ac:dyDescent="0.25">
      <c r="B45" s="22"/>
      <c r="C45" s="94" t="s">
        <v>6</v>
      </c>
      <c r="D45" s="126"/>
      <c r="E45" s="100">
        <v>89.175600000000003</v>
      </c>
      <c r="F45" s="141"/>
      <c r="G45" s="142">
        <f t="shared" si="3"/>
        <v>0</v>
      </c>
      <c r="H45" s="133">
        <f t="shared" si="4"/>
        <v>-1</v>
      </c>
      <c r="I45" s="3"/>
      <c r="J45" s="109"/>
      <c r="K45" s="127"/>
      <c r="L45" s="108"/>
      <c r="M45" s="135"/>
      <c r="N45" s="67"/>
      <c r="O45" s="103"/>
      <c r="P45" s="25"/>
    </row>
    <row r="46" spans="2:16" x14ac:dyDescent="0.25">
      <c r="B46" s="22"/>
      <c r="C46" s="93" t="s">
        <v>92</v>
      </c>
      <c r="D46" s="124"/>
      <c r="E46" s="64">
        <v>77.668800000000005</v>
      </c>
      <c r="F46" s="27"/>
      <c r="G46" s="143">
        <f t="shared" si="3"/>
        <v>0</v>
      </c>
      <c r="H46" s="112">
        <f t="shared" si="4"/>
        <v>-1</v>
      </c>
      <c r="I46" s="3"/>
      <c r="J46" s="109"/>
      <c r="K46" s="127"/>
      <c r="L46" s="108"/>
      <c r="M46" s="135"/>
      <c r="N46" s="67"/>
      <c r="O46" s="103"/>
      <c r="P46" s="25"/>
    </row>
    <row r="47" spans="2:16" x14ac:dyDescent="0.25">
      <c r="B47" s="22"/>
      <c r="C47" s="93" t="s">
        <v>93</v>
      </c>
      <c r="D47" s="124"/>
      <c r="E47" s="64">
        <v>8.3171999999999997</v>
      </c>
      <c r="F47" s="27"/>
      <c r="G47" s="143">
        <f t="shared" si="3"/>
        <v>0</v>
      </c>
      <c r="H47" s="112">
        <f t="shared" si="4"/>
        <v>-1</v>
      </c>
      <c r="I47" s="3"/>
      <c r="J47" s="109"/>
      <c r="K47" s="127"/>
      <c r="L47" s="108"/>
      <c r="M47" s="135"/>
      <c r="N47" s="67"/>
      <c r="O47" s="103"/>
      <c r="P47" s="25"/>
    </row>
    <row r="48" spans="2:16" x14ac:dyDescent="0.25">
      <c r="B48" s="22"/>
      <c r="C48" s="93" t="s">
        <v>99</v>
      </c>
      <c r="D48" s="124"/>
      <c r="E48" s="64">
        <v>1.6776</v>
      </c>
      <c r="F48" s="27"/>
      <c r="G48" s="143">
        <f t="shared" si="3"/>
        <v>0</v>
      </c>
      <c r="H48" s="112">
        <f t="shared" si="4"/>
        <v>-1</v>
      </c>
      <c r="I48" s="3"/>
      <c r="J48" s="109"/>
      <c r="K48" s="127"/>
      <c r="L48" s="108"/>
      <c r="M48" s="135"/>
      <c r="N48" s="67"/>
      <c r="O48" s="103"/>
      <c r="P48" s="25"/>
    </row>
    <row r="49" spans="2:16" x14ac:dyDescent="0.25">
      <c r="B49" s="22"/>
      <c r="C49" s="99" t="s">
        <v>100</v>
      </c>
      <c r="D49" s="125"/>
      <c r="E49" s="66">
        <v>1.3919999999999999</v>
      </c>
      <c r="F49" s="65"/>
      <c r="G49" s="148">
        <f t="shared" si="3"/>
        <v>0</v>
      </c>
      <c r="H49" s="117">
        <f t="shared" si="4"/>
        <v>-1</v>
      </c>
      <c r="I49" s="3"/>
      <c r="J49" s="109"/>
      <c r="K49" s="127"/>
      <c r="L49" s="108"/>
      <c r="M49" s="135"/>
      <c r="N49" s="67"/>
      <c r="O49" s="103"/>
      <c r="P49" s="25"/>
    </row>
    <row r="50" spans="2:16" x14ac:dyDescent="0.25">
      <c r="B50" s="22"/>
      <c r="C50" s="96" t="s">
        <v>9</v>
      </c>
      <c r="D50" s="139"/>
      <c r="E50" s="105">
        <v>23.473499999999998</v>
      </c>
      <c r="F50" s="156"/>
      <c r="G50" s="144">
        <f t="shared" si="3"/>
        <v>0</v>
      </c>
      <c r="H50" s="132">
        <f t="shared" si="4"/>
        <v>-1</v>
      </c>
      <c r="I50" s="3"/>
      <c r="J50" s="109"/>
      <c r="K50" s="127"/>
      <c r="L50" s="108"/>
      <c r="M50" s="135"/>
      <c r="N50" s="67"/>
      <c r="O50" s="103"/>
      <c r="P50" s="25"/>
    </row>
    <row r="51" spans="2:16" x14ac:dyDescent="0.25">
      <c r="B51" s="22"/>
      <c r="C51" s="93" t="s">
        <v>94</v>
      </c>
      <c r="D51" s="124"/>
      <c r="E51" s="64">
        <v>18.572399999999998</v>
      </c>
      <c r="F51" s="27"/>
      <c r="G51" s="143">
        <f t="shared" si="3"/>
        <v>0</v>
      </c>
      <c r="H51" s="112">
        <f t="shared" si="4"/>
        <v>-1</v>
      </c>
      <c r="I51" s="3"/>
      <c r="J51" s="131"/>
      <c r="K51" s="137"/>
      <c r="L51" s="120"/>
      <c r="M51" s="138"/>
      <c r="N51" s="146"/>
      <c r="O51" s="106"/>
      <c r="P51" s="25"/>
    </row>
    <row r="52" spans="2:16" x14ac:dyDescent="0.25">
      <c r="B52" s="22"/>
      <c r="C52" s="93" t="s">
        <v>95</v>
      </c>
      <c r="D52" s="124"/>
      <c r="E52" s="64">
        <v>4.9011000000000005</v>
      </c>
      <c r="F52" s="27"/>
      <c r="G52" s="143">
        <f t="shared" si="3"/>
        <v>0</v>
      </c>
      <c r="H52" s="112">
        <f t="shared" si="4"/>
        <v>-1</v>
      </c>
      <c r="I52" s="3"/>
      <c r="J52" s="109"/>
      <c r="K52" s="127"/>
      <c r="L52" s="108"/>
      <c r="M52" s="135"/>
      <c r="N52" s="67"/>
      <c r="O52" s="103"/>
      <c r="P52" s="25"/>
    </row>
    <row r="53" spans="2:16" x14ac:dyDescent="0.25">
      <c r="B53" s="22"/>
      <c r="C53" s="94" t="s">
        <v>8</v>
      </c>
      <c r="D53" s="126"/>
      <c r="E53" s="100"/>
      <c r="F53" s="141">
        <v>27</v>
      </c>
      <c r="G53" s="142">
        <f t="shared" si="3"/>
        <v>3.1221835302737321E-2</v>
      </c>
      <c r="H53" s="133" t="str">
        <f t="shared" si="4"/>
        <v xml:space="preserve"> - </v>
      </c>
      <c r="I53" s="3"/>
      <c r="J53" s="109"/>
      <c r="K53" s="127"/>
      <c r="L53" s="108"/>
      <c r="M53" s="135"/>
      <c r="N53" s="67"/>
      <c r="O53" s="103"/>
      <c r="P53" s="25"/>
    </row>
    <row r="54" spans="2:16" x14ac:dyDescent="0.25">
      <c r="B54" s="22"/>
      <c r="C54" s="99" t="s">
        <v>96</v>
      </c>
      <c r="D54" s="202"/>
      <c r="E54" s="66"/>
      <c r="F54" s="65">
        <v>27</v>
      </c>
      <c r="G54" s="148">
        <f t="shared" si="3"/>
        <v>3.1221835302737321E-2</v>
      </c>
      <c r="H54" s="117" t="str">
        <f t="shared" si="4"/>
        <v xml:space="preserve"> - </v>
      </c>
      <c r="I54" s="3"/>
      <c r="J54" s="109"/>
      <c r="K54" s="201"/>
      <c r="L54" s="108"/>
      <c r="M54" s="135"/>
      <c r="N54" s="67"/>
      <c r="O54" s="103"/>
      <c r="P54" s="25"/>
    </row>
    <row r="55" spans="2:16" x14ac:dyDescent="0.25">
      <c r="B55" s="22"/>
      <c r="C55" s="96" t="s">
        <v>11</v>
      </c>
      <c r="D55" s="139"/>
      <c r="E55" s="105"/>
      <c r="F55" s="156">
        <v>20.702199999999998</v>
      </c>
      <c r="G55" s="144">
        <f t="shared" si="3"/>
        <v>2.3939284400160316E-2</v>
      </c>
      <c r="H55" s="132" t="str">
        <f t="shared" ref="H55:H59" si="7">IFERROR(F55/E55-1," - ")</f>
        <v xml:space="preserve"> - </v>
      </c>
      <c r="I55" s="3"/>
      <c r="J55" s="109"/>
      <c r="K55" s="127"/>
      <c r="L55" s="108"/>
      <c r="M55" s="135"/>
      <c r="N55" s="67"/>
      <c r="O55" s="103"/>
      <c r="P55" s="25"/>
    </row>
    <row r="56" spans="2:16" x14ac:dyDescent="0.25">
      <c r="B56" s="22"/>
      <c r="C56" s="93" t="s">
        <v>97</v>
      </c>
      <c r="D56" s="124"/>
      <c r="E56" s="64"/>
      <c r="F56" s="27">
        <v>15.842199999999998</v>
      </c>
      <c r="G56" s="67">
        <f t="shared" si="3"/>
        <v>1.8319354045667598E-2</v>
      </c>
      <c r="H56" s="103" t="str">
        <f t="shared" si="7"/>
        <v xml:space="preserve"> - </v>
      </c>
      <c r="I56" s="8"/>
      <c r="J56" s="93"/>
      <c r="K56" s="124"/>
      <c r="L56" s="64"/>
      <c r="M56" s="27"/>
      <c r="N56" s="67"/>
      <c r="O56" s="103"/>
      <c r="P56" s="25"/>
    </row>
    <row r="57" spans="2:16" x14ac:dyDescent="0.25">
      <c r="B57" s="22"/>
      <c r="C57" s="93" t="s">
        <v>98</v>
      </c>
      <c r="D57" s="124"/>
      <c r="E57" s="64"/>
      <c r="F57" s="27">
        <v>4.8599999999999994</v>
      </c>
      <c r="G57" s="67">
        <f t="shared" si="3"/>
        <v>5.6199303544927177E-3</v>
      </c>
      <c r="H57" s="103" t="str">
        <f t="shared" si="7"/>
        <v xml:space="preserve"> - </v>
      </c>
      <c r="I57" s="8"/>
      <c r="J57" s="93"/>
      <c r="K57" s="124"/>
      <c r="L57" s="64"/>
      <c r="M57" s="27"/>
      <c r="N57" s="67"/>
      <c r="O57" s="103"/>
      <c r="P57" s="25"/>
    </row>
    <row r="58" spans="2:16" x14ac:dyDescent="0.25">
      <c r="B58" s="22"/>
      <c r="C58" s="99"/>
      <c r="D58" s="125"/>
      <c r="E58" s="66"/>
      <c r="F58" s="65"/>
      <c r="G58" s="69">
        <f t="shared" si="3"/>
        <v>0</v>
      </c>
      <c r="H58" s="104" t="str">
        <f t="shared" si="7"/>
        <v xml:space="preserve"> - </v>
      </c>
      <c r="I58" s="8"/>
      <c r="J58" s="99"/>
      <c r="K58" s="125"/>
      <c r="L58" s="66"/>
      <c r="M58" s="65"/>
      <c r="N58" s="67"/>
      <c r="O58" s="103"/>
      <c r="P58" s="25"/>
    </row>
    <row r="59" spans="2:16" x14ac:dyDescent="0.25">
      <c r="B59" s="22"/>
      <c r="C59" s="121" t="s">
        <v>3</v>
      </c>
      <c r="D59" s="122"/>
      <c r="E59" s="107">
        <v>575.30470000000014</v>
      </c>
      <c r="F59" s="107">
        <v>864.77940000000001</v>
      </c>
      <c r="G59" s="81">
        <f t="shared" si="3"/>
        <v>1</v>
      </c>
      <c r="H59" s="123">
        <f t="shared" si="7"/>
        <v>0.50316762578160712</v>
      </c>
      <c r="I59" s="8"/>
      <c r="J59" s="121" t="s">
        <v>14</v>
      </c>
      <c r="K59" s="122"/>
      <c r="L59" s="107">
        <v>7129.292199999999</v>
      </c>
      <c r="M59" s="107">
        <v>26794.409399999997</v>
      </c>
      <c r="N59" s="81">
        <f t="shared" si="5"/>
        <v>1</v>
      </c>
      <c r="O59" s="123">
        <f t="shared" si="6"/>
        <v>2.7583547774910953</v>
      </c>
      <c r="P59" s="25"/>
    </row>
    <row r="60" spans="2:16" x14ac:dyDescent="0.25">
      <c r="B60" s="22"/>
      <c r="C60" s="89" t="s">
        <v>33</v>
      </c>
      <c r="D60" s="8"/>
      <c r="E60" s="34"/>
      <c r="F60" s="8"/>
      <c r="G60" s="8"/>
      <c r="H60" s="8"/>
      <c r="I60" s="8"/>
      <c r="J60" s="89" t="s">
        <v>33</v>
      </c>
      <c r="K60" s="8"/>
      <c r="L60" s="8"/>
      <c r="M60" s="8"/>
      <c r="N60" s="8"/>
      <c r="O60" s="8"/>
      <c r="P60" s="25"/>
    </row>
    <row r="61" spans="2:16" x14ac:dyDescent="0.25">
      <c r="B61" s="22"/>
      <c r="C61" s="89"/>
      <c r="D61" s="8"/>
      <c r="E61" s="34"/>
      <c r="F61" s="8"/>
      <c r="G61" s="8"/>
      <c r="H61" s="8"/>
      <c r="I61" s="8"/>
      <c r="J61" s="89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39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ht="15" customHeight="1" x14ac:dyDescent="0.25">
      <c r="B66" s="22"/>
      <c r="C66" s="255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Italia en primer lugar con exportaciones de US$ 0.6 millones, seguido de España por US$ 0.1 millones y Venezuela por US$ 0.1 millones, como los principales. En tanto los principales destinos para las exportaciones Tradicionales son: Estados Unidos con exportaciones por US$ 10.0 millones, seguido deAlemania por US$ 4.5 millones y Suecia por US$ 4.2 millones.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"/>
    </row>
    <row r="67" spans="2:16" x14ac:dyDescent="0.25">
      <c r="B67" s="22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"/>
    </row>
    <row r="68" spans="2:16" x14ac:dyDescent="0.25">
      <c r="B68" s="22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"/>
    </row>
    <row r="69" spans="2:16" x14ac:dyDescent="0.25">
      <c r="B69" s="22"/>
      <c r="C69" s="253" t="s">
        <v>40</v>
      </c>
      <c r="D69" s="253"/>
      <c r="E69" s="253"/>
      <c r="F69" s="253"/>
      <c r="G69" s="253"/>
      <c r="H69" s="253"/>
      <c r="I69" s="158"/>
      <c r="J69" s="253" t="s">
        <v>41</v>
      </c>
      <c r="K69" s="253"/>
      <c r="L69" s="253"/>
      <c r="M69" s="253"/>
      <c r="N69" s="253"/>
      <c r="O69" s="253"/>
      <c r="P69" s="25"/>
    </row>
    <row r="70" spans="2:16" x14ac:dyDescent="0.25">
      <c r="B70" s="22"/>
      <c r="C70" s="254" t="s">
        <v>24</v>
      </c>
      <c r="D70" s="254"/>
      <c r="E70" s="254"/>
      <c r="F70" s="254"/>
      <c r="G70" s="254"/>
      <c r="H70" s="254"/>
      <c r="I70" s="8"/>
      <c r="J70" s="254" t="s">
        <v>24</v>
      </c>
      <c r="K70" s="254"/>
      <c r="L70" s="254"/>
      <c r="M70" s="254"/>
      <c r="N70" s="254"/>
      <c r="O70" s="254"/>
      <c r="P70" s="25"/>
    </row>
    <row r="71" spans="2:16" x14ac:dyDescent="0.25">
      <c r="B71" s="22"/>
      <c r="C71" s="250" t="s">
        <v>53</v>
      </c>
      <c r="D71" s="251"/>
      <c r="E71" s="84">
        <v>2015</v>
      </c>
      <c r="F71" s="85">
        <v>2016</v>
      </c>
      <c r="G71" s="85" t="s">
        <v>20</v>
      </c>
      <c r="H71" s="85" t="s">
        <v>21</v>
      </c>
      <c r="I71" s="8"/>
      <c r="J71" s="250" t="s">
        <v>12</v>
      </c>
      <c r="K71" s="251"/>
      <c r="L71" s="84">
        <v>2015</v>
      </c>
      <c r="M71" s="85">
        <v>2016</v>
      </c>
      <c r="N71" s="85" t="s">
        <v>20</v>
      </c>
      <c r="O71" s="85" t="s">
        <v>21</v>
      </c>
      <c r="P71" s="25"/>
    </row>
    <row r="72" spans="2:16" x14ac:dyDescent="0.25">
      <c r="B72" s="22"/>
      <c r="C72" s="129" t="s">
        <v>64</v>
      </c>
      <c r="D72" s="153"/>
      <c r="E72" s="140">
        <v>0.4069856</v>
      </c>
      <c r="F72" s="119">
        <v>0.57004089999999996</v>
      </c>
      <c r="G72" s="154">
        <f t="shared" ref="G72:G81" si="8">+F72/F$90</f>
        <v>0.65900682080924855</v>
      </c>
      <c r="H72" s="155">
        <f>IFERROR(F72/E72-1," - ")</f>
        <v>0.40064144775638244</v>
      </c>
      <c r="I72" s="3"/>
      <c r="J72" s="211" t="s">
        <v>46</v>
      </c>
      <c r="K72" s="212"/>
      <c r="L72" s="140">
        <v>2.991661399999999</v>
      </c>
      <c r="M72" s="217">
        <v>10.017426700000005</v>
      </c>
      <c r="N72" s="164">
        <f t="shared" ref="N72:N83" si="9">+M72/M$90</f>
        <v>0.37386828021198792</v>
      </c>
      <c r="O72" s="162">
        <f>IFERROR(M72/L72-1," - ")</f>
        <v>2.3484493599442797</v>
      </c>
      <c r="P72" s="200"/>
    </row>
    <row r="73" spans="2:16" x14ac:dyDescent="0.25">
      <c r="B73" s="22"/>
      <c r="C73" s="131" t="s">
        <v>55</v>
      </c>
      <c r="D73" s="151"/>
      <c r="E73" s="138"/>
      <c r="F73" s="120">
        <v>0.1477233</v>
      </c>
      <c r="G73" s="152">
        <f t="shared" si="8"/>
        <v>0.17077838150289018</v>
      </c>
      <c r="H73" s="144" t="str">
        <f t="shared" ref="H73:H90" si="10">IFERROR(F73/E73-1," - ")</f>
        <v xml:space="preserve"> - </v>
      </c>
      <c r="I73" s="3"/>
      <c r="J73" s="213" t="s">
        <v>50</v>
      </c>
      <c r="K73" s="214"/>
      <c r="L73" s="138">
        <v>1.7332888000000004</v>
      </c>
      <c r="M73" s="221">
        <v>4.5222397999999986</v>
      </c>
      <c r="N73" s="149">
        <f t="shared" si="9"/>
        <v>0.16877807718145849</v>
      </c>
      <c r="O73" s="143">
        <f t="shared" ref="O73:O83" si="11">IFERROR(M73/L73-1," - ")</f>
        <v>1.6090515325547581</v>
      </c>
      <c r="P73" s="200"/>
    </row>
    <row r="74" spans="2:16" x14ac:dyDescent="0.25">
      <c r="B74" s="22"/>
      <c r="C74" s="131" t="s">
        <v>134</v>
      </c>
      <c r="D74" s="151"/>
      <c r="E74" s="138"/>
      <c r="F74" s="120">
        <v>6.6265000000000004E-2</v>
      </c>
      <c r="G74" s="152">
        <f t="shared" si="8"/>
        <v>7.6606936416184976E-2</v>
      </c>
      <c r="H74" s="144" t="str">
        <f t="shared" si="10"/>
        <v xml:space="preserve"> - </v>
      </c>
      <c r="I74" s="3"/>
      <c r="J74" s="215" t="s">
        <v>58</v>
      </c>
      <c r="K74" s="216"/>
      <c r="L74" s="138">
        <v>0.5185594</v>
      </c>
      <c r="M74" s="220">
        <v>4.1853349</v>
      </c>
      <c r="N74" s="149">
        <f t="shared" si="9"/>
        <v>0.15620418377248638</v>
      </c>
      <c r="O74" s="143">
        <f t="shared" si="11"/>
        <v>7.0710809600597351</v>
      </c>
      <c r="P74" s="200"/>
    </row>
    <row r="75" spans="2:16" x14ac:dyDescent="0.25">
      <c r="B75" s="22"/>
      <c r="C75" s="109" t="s">
        <v>67</v>
      </c>
      <c r="D75" s="110"/>
      <c r="E75" s="135"/>
      <c r="F75" s="108">
        <v>2.9453199999999999E-2</v>
      </c>
      <c r="G75" s="149">
        <f t="shared" si="8"/>
        <v>3.4049942196531791E-2</v>
      </c>
      <c r="H75" s="143" t="str">
        <f t="shared" si="10"/>
        <v xml:space="preserve"> - </v>
      </c>
      <c r="I75" s="3"/>
      <c r="J75" s="131" t="s">
        <v>43</v>
      </c>
      <c r="K75" s="151"/>
      <c r="L75" s="138">
        <v>0.20531860000000002</v>
      </c>
      <c r="M75" s="120">
        <v>2.3789833999999992</v>
      </c>
      <c r="N75" s="149">
        <f t="shared" si="9"/>
        <v>8.8787915204896581E-2</v>
      </c>
      <c r="O75" s="143">
        <f t="shared" si="11"/>
        <v>10.58678950664966</v>
      </c>
      <c r="P75" s="200"/>
    </row>
    <row r="76" spans="2:16" x14ac:dyDescent="0.25">
      <c r="B76" s="22"/>
      <c r="C76" s="109" t="s">
        <v>50</v>
      </c>
      <c r="D76" s="110"/>
      <c r="E76" s="135"/>
      <c r="F76" s="108">
        <v>2.7E-2</v>
      </c>
      <c r="G76" s="149">
        <f t="shared" si="8"/>
        <v>3.121387283236994E-2</v>
      </c>
      <c r="H76" s="143" t="str">
        <f t="shared" si="10"/>
        <v xml:space="preserve"> - </v>
      </c>
      <c r="I76" s="3"/>
      <c r="J76" s="109" t="s">
        <v>44</v>
      </c>
      <c r="K76" s="110"/>
      <c r="L76" s="135">
        <v>1.0229557</v>
      </c>
      <c r="M76" s="108">
        <v>2.0808070999999999</v>
      </c>
      <c r="N76" s="149">
        <f t="shared" si="9"/>
        <v>7.7659442412480406E-2</v>
      </c>
      <c r="O76" s="143">
        <f t="shared" si="11"/>
        <v>1.0341126209082172</v>
      </c>
      <c r="P76" s="200"/>
    </row>
    <row r="77" spans="2:16" x14ac:dyDescent="0.25">
      <c r="B77" s="22"/>
      <c r="C77" s="109" t="s">
        <v>46</v>
      </c>
      <c r="D77" s="110"/>
      <c r="E77" s="135">
        <v>0.10941800000000003</v>
      </c>
      <c r="F77" s="108">
        <v>2.4296999999999999E-2</v>
      </c>
      <c r="G77" s="149">
        <f t="shared" si="8"/>
        <v>2.8089017341040461E-2</v>
      </c>
      <c r="H77" s="143">
        <f t="shared" si="10"/>
        <v>-0.77794330000548362</v>
      </c>
      <c r="I77" s="3"/>
      <c r="J77" s="109" t="s">
        <v>42</v>
      </c>
      <c r="K77" s="110"/>
      <c r="L77" s="135">
        <v>0.33465829999999996</v>
      </c>
      <c r="M77" s="108">
        <v>1.4114340000000001</v>
      </c>
      <c r="N77" s="149">
        <f t="shared" si="9"/>
        <v>5.2677241173397032E-2</v>
      </c>
      <c r="O77" s="143">
        <f t="shared" si="11"/>
        <v>3.2175377093590694</v>
      </c>
      <c r="P77" s="25"/>
    </row>
    <row r="78" spans="2:16" x14ac:dyDescent="0.25">
      <c r="B78" s="22"/>
      <c r="C78" s="109" t="s">
        <v>49</v>
      </c>
      <c r="D78" s="110"/>
      <c r="E78" s="135">
        <v>2.7E-2</v>
      </c>
      <c r="F78" s="108"/>
      <c r="G78" s="149">
        <f t="shared" si="8"/>
        <v>0</v>
      </c>
      <c r="H78" s="143">
        <f t="shared" si="10"/>
        <v>-1</v>
      </c>
      <c r="I78" s="3"/>
      <c r="J78" s="109" t="s">
        <v>56</v>
      </c>
      <c r="K78" s="110"/>
      <c r="L78" s="135">
        <v>7.9481300000000005E-2</v>
      </c>
      <c r="M78" s="108">
        <v>0.4596462</v>
      </c>
      <c r="N78" s="149">
        <f t="shared" si="9"/>
        <v>1.71548182428902E-2</v>
      </c>
      <c r="O78" s="143">
        <f t="shared" si="11"/>
        <v>4.7830735028239344</v>
      </c>
      <c r="P78" s="25"/>
    </row>
    <row r="79" spans="2:16" x14ac:dyDescent="0.25">
      <c r="B79" s="22"/>
      <c r="C79" s="109" t="s">
        <v>135</v>
      </c>
      <c r="D79" s="110"/>
      <c r="E79" s="135">
        <v>4.9011000000000002E-3</v>
      </c>
      <c r="F79" s="108"/>
      <c r="G79" s="149">
        <f t="shared" si="8"/>
        <v>0</v>
      </c>
      <c r="H79" s="143">
        <f t="shared" si="10"/>
        <v>-1</v>
      </c>
      <c r="I79" s="3"/>
      <c r="J79" s="109" t="s">
        <v>64</v>
      </c>
      <c r="K79" s="110"/>
      <c r="L79" s="135"/>
      <c r="M79" s="108">
        <v>0.36936000000000002</v>
      </c>
      <c r="N79" s="149">
        <f t="shared" si="9"/>
        <v>1.3785175785623648E-2</v>
      </c>
      <c r="O79" s="143" t="str">
        <f t="shared" si="11"/>
        <v xml:space="preserve"> - </v>
      </c>
      <c r="P79" s="25"/>
    </row>
    <row r="80" spans="2:16" x14ac:dyDescent="0.25">
      <c r="B80" s="22"/>
      <c r="C80" s="109" t="s">
        <v>48</v>
      </c>
      <c r="D80" s="110"/>
      <c r="E80" s="135">
        <v>2.7E-2</v>
      </c>
      <c r="F80" s="108"/>
      <c r="G80" s="149">
        <f t="shared" si="8"/>
        <v>0</v>
      </c>
      <c r="H80" s="143">
        <f t="shared" si="10"/>
        <v>-1</v>
      </c>
      <c r="I80" s="3"/>
      <c r="J80" s="109" t="s">
        <v>136</v>
      </c>
      <c r="K80" s="110"/>
      <c r="L80" s="135"/>
      <c r="M80" s="108">
        <v>0.35171839999999999</v>
      </c>
      <c r="N80" s="149">
        <f t="shared" si="9"/>
        <v>1.3126759722325894E-2</v>
      </c>
      <c r="O80" s="143" t="str">
        <f t="shared" si="11"/>
        <v xml:space="preserve"> - </v>
      </c>
      <c r="P80" s="25"/>
    </row>
    <row r="81" spans="2:16" x14ac:dyDescent="0.25">
      <c r="B81" s="22"/>
      <c r="C81" s="109"/>
      <c r="D81" s="110"/>
      <c r="E81" s="135"/>
      <c r="F81" s="108"/>
      <c r="G81" s="149">
        <f t="shared" si="8"/>
        <v>0</v>
      </c>
      <c r="H81" s="143" t="str">
        <f t="shared" si="10"/>
        <v xml:space="preserve"> - </v>
      </c>
      <c r="I81" s="3"/>
      <c r="J81" s="109" t="s">
        <v>61</v>
      </c>
      <c r="K81" s="110"/>
      <c r="L81" s="135">
        <v>0.16980700000000001</v>
      </c>
      <c r="M81" s="108">
        <v>0.25584400000000002</v>
      </c>
      <c r="N81" s="149">
        <f t="shared" si="9"/>
        <v>9.548555646786595E-3</v>
      </c>
      <c r="O81" s="143">
        <f t="shared" si="11"/>
        <v>0.5066752254029574</v>
      </c>
      <c r="P81" s="25"/>
    </row>
    <row r="82" spans="2:16" x14ac:dyDescent="0.25">
      <c r="B82" s="22"/>
      <c r="C82" s="109"/>
      <c r="D82" s="110"/>
      <c r="E82" s="135"/>
      <c r="F82" s="108"/>
      <c r="G82" s="149">
        <f t="shared" ref="G82:G88" si="12">+F82/F$90</f>
        <v>0</v>
      </c>
      <c r="H82" s="143" t="str">
        <f t="shared" ref="H82:H88" si="13">IFERROR(F82/E82-1," - ")</f>
        <v xml:space="preserve"> - </v>
      </c>
      <c r="I82" s="3"/>
      <c r="J82" s="109" t="s">
        <v>48</v>
      </c>
      <c r="K82" s="110"/>
      <c r="L82" s="135"/>
      <c r="M82" s="108">
        <v>0.22277759999999999</v>
      </c>
      <c r="N82" s="149">
        <f t="shared" si="9"/>
        <v>8.3144584608494439E-3</v>
      </c>
      <c r="O82" s="143" t="str">
        <f t="shared" si="11"/>
        <v xml:space="preserve"> - </v>
      </c>
      <c r="P82" s="25"/>
    </row>
    <row r="83" spans="2:16" x14ac:dyDescent="0.25">
      <c r="B83" s="22"/>
      <c r="C83" s="109"/>
      <c r="D83" s="110"/>
      <c r="E83" s="135"/>
      <c r="F83" s="108"/>
      <c r="G83" s="149">
        <f t="shared" si="12"/>
        <v>0</v>
      </c>
      <c r="H83" s="143" t="str">
        <f t="shared" si="13"/>
        <v xml:space="preserve"> - </v>
      </c>
      <c r="I83" s="3"/>
      <c r="J83" s="109" t="s">
        <v>137</v>
      </c>
      <c r="K83" s="110"/>
      <c r="L83" s="135">
        <v>6.6931699999999997E-2</v>
      </c>
      <c r="M83" s="108">
        <v>0.20727909999999999</v>
      </c>
      <c r="N83" s="149">
        <f t="shared" si="9"/>
        <v>7.736026722400537E-3</v>
      </c>
      <c r="O83" s="143">
        <f t="shared" si="11"/>
        <v>2.0968748739386571</v>
      </c>
      <c r="P83" s="25"/>
    </row>
    <row r="84" spans="2:16" x14ac:dyDescent="0.25">
      <c r="B84" s="22"/>
      <c r="C84" s="109"/>
      <c r="D84" s="110"/>
      <c r="E84" s="135"/>
      <c r="F84" s="108"/>
      <c r="G84" s="149">
        <f t="shared" si="12"/>
        <v>0</v>
      </c>
      <c r="H84" s="143" t="str">
        <f t="shared" si="13"/>
        <v xml:space="preserve"> - </v>
      </c>
      <c r="I84" s="3"/>
      <c r="J84" s="109" t="s">
        <v>47</v>
      </c>
      <c r="K84" s="110"/>
      <c r="L84" s="135"/>
      <c r="M84" s="108">
        <v>0.15431619999999999</v>
      </c>
      <c r="N84" s="149">
        <f t="shared" ref="N84:N88" si="14">+M84/M$90</f>
        <v>5.7593565723669474E-3</v>
      </c>
      <c r="O84" s="143" t="str">
        <f t="shared" ref="O84:O88" si="15">IFERROR(M84/L84-1," - ")</f>
        <v xml:space="preserve"> - </v>
      </c>
      <c r="P84" s="25"/>
    </row>
    <row r="85" spans="2:16" x14ac:dyDescent="0.25">
      <c r="B85" s="22"/>
      <c r="C85" s="109"/>
      <c r="D85" s="110"/>
      <c r="E85" s="135"/>
      <c r="F85" s="168"/>
      <c r="G85" s="149">
        <f t="shared" si="12"/>
        <v>0</v>
      </c>
      <c r="H85" s="143" t="str">
        <f t="shared" si="13"/>
        <v xml:space="preserve"> - </v>
      </c>
      <c r="I85" s="3"/>
      <c r="J85" s="109" t="s">
        <v>72</v>
      </c>
      <c r="K85" s="110"/>
      <c r="L85" s="135"/>
      <c r="M85" s="108">
        <v>9.9357500000000001E-2</v>
      </c>
      <c r="N85" s="149">
        <f t="shared" si="14"/>
        <v>3.7081995969246847E-3</v>
      </c>
      <c r="O85" s="143" t="str">
        <f t="shared" si="15"/>
        <v xml:space="preserve"> - </v>
      </c>
      <c r="P85" s="25"/>
    </row>
    <row r="86" spans="2:16" x14ac:dyDescent="0.25">
      <c r="B86" s="22"/>
      <c r="C86" s="109"/>
      <c r="D86" s="110"/>
      <c r="E86" s="135"/>
      <c r="F86" s="108"/>
      <c r="G86" s="149">
        <f t="shared" si="12"/>
        <v>0</v>
      </c>
      <c r="H86" s="143" t="str">
        <f t="shared" si="13"/>
        <v xml:space="preserve"> - </v>
      </c>
      <c r="I86" s="3"/>
      <c r="J86" s="109" t="s">
        <v>67</v>
      </c>
      <c r="K86" s="110"/>
      <c r="L86" s="135">
        <v>6.6299999999999996E-3</v>
      </c>
      <c r="M86" s="108">
        <v>5.0959900000000002E-2</v>
      </c>
      <c r="N86" s="149">
        <f t="shared" si="14"/>
        <v>1.9019146077480034E-3</v>
      </c>
      <c r="O86" s="143">
        <f t="shared" si="15"/>
        <v>6.6862594268476627</v>
      </c>
      <c r="P86" s="25"/>
    </row>
    <row r="87" spans="2:16" x14ac:dyDescent="0.25">
      <c r="B87" s="22"/>
      <c r="C87" s="109"/>
      <c r="D87" s="118"/>
      <c r="E87" s="135"/>
      <c r="F87" s="108"/>
      <c r="G87" s="149">
        <f t="shared" si="12"/>
        <v>0</v>
      </c>
      <c r="H87" s="143" t="str">
        <f t="shared" si="13"/>
        <v xml:space="preserve"> - </v>
      </c>
      <c r="I87" s="3"/>
      <c r="J87" s="109" t="s">
        <v>49</v>
      </c>
      <c r="K87" s="118"/>
      <c r="L87" s="135"/>
      <c r="M87" s="108">
        <v>2.69246E-2</v>
      </c>
      <c r="N87" s="149">
        <f t="shared" si="14"/>
        <v>1.0048742255728894E-3</v>
      </c>
      <c r="O87" s="143" t="str">
        <f t="shared" si="15"/>
        <v xml:space="preserve"> - </v>
      </c>
      <c r="P87" s="25"/>
    </row>
    <row r="88" spans="2:16" x14ac:dyDescent="0.25">
      <c r="B88" s="22"/>
      <c r="C88" s="109"/>
      <c r="D88" s="110"/>
      <c r="E88" s="135"/>
      <c r="F88" s="108"/>
      <c r="G88" s="149">
        <f t="shared" si="12"/>
        <v>0</v>
      </c>
      <c r="H88" s="143" t="str">
        <f t="shared" si="13"/>
        <v xml:space="preserve"> - </v>
      </c>
      <c r="I88" s="3"/>
      <c r="J88" s="109"/>
      <c r="K88" s="110"/>
      <c r="L88" s="135"/>
      <c r="M88" s="108"/>
      <c r="N88" s="149">
        <f t="shared" si="14"/>
        <v>0</v>
      </c>
      <c r="O88" s="143" t="str">
        <f t="shared" si="15"/>
        <v xml:space="preserve"> - </v>
      </c>
      <c r="P88" s="25"/>
    </row>
    <row r="89" spans="2:16" x14ac:dyDescent="0.25">
      <c r="B89" s="22"/>
      <c r="C89" s="113" t="s">
        <v>54</v>
      </c>
      <c r="D89" s="114"/>
      <c r="E89" s="147">
        <f>+E90-SUM(E72:E88)</f>
        <v>-3.0470000000015762E-4</v>
      </c>
      <c r="F89" s="116">
        <f>+F90-SUM(F72:F88)</f>
        <v>2.2060000000001523E-4</v>
      </c>
      <c r="G89" s="150">
        <f>+F89/F$90</f>
        <v>2.5502890173412164E-4</v>
      </c>
      <c r="H89" s="148">
        <f t="shared" si="10"/>
        <v>-1.7239908106330852</v>
      </c>
      <c r="I89" s="3"/>
      <c r="J89" s="113" t="s">
        <v>54</v>
      </c>
      <c r="K89" s="114"/>
      <c r="L89" s="147">
        <f>+L90-SUM(L72:L88)</f>
        <v>-2.9219999999963164E-4</v>
      </c>
      <c r="M89" s="116">
        <f>+M90-SUM(M72:M88)</f>
        <v>-4.0940000000588839E-4</v>
      </c>
      <c r="N89" s="150">
        <f>+M89/M$90</f>
        <v>-1.5279540195785938E-5</v>
      </c>
      <c r="O89" s="148">
        <f t="shared" ref="O89" si="16">IFERROR(M89/L89-1," - ")</f>
        <v>0.40109514033677107</v>
      </c>
      <c r="P89" s="25"/>
    </row>
    <row r="90" spans="2:16" x14ac:dyDescent="0.25">
      <c r="B90" s="22"/>
      <c r="C90" s="121" t="s">
        <v>3</v>
      </c>
      <c r="D90" s="122"/>
      <c r="E90" s="107">
        <f>+H12</f>
        <v>0.57499999999999996</v>
      </c>
      <c r="F90" s="107">
        <f>+I12</f>
        <v>0.86499999999999999</v>
      </c>
      <c r="G90" s="81">
        <f>+F90/F$90</f>
        <v>1</v>
      </c>
      <c r="H90" s="123">
        <f t="shared" si="10"/>
        <v>0.50434782608695672</v>
      </c>
      <c r="I90" s="8"/>
      <c r="J90" s="121" t="s">
        <v>14</v>
      </c>
      <c r="K90" s="122"/>
      <c r="L90" s="107">
        <f>+H22</f>
        <v>7.1289999999999996</v>
      </c>
      <c r="M90" s="107">
        <f>+I22</f>
        <v>26.794</v>
      </c>
      <c r="N90" s="81">
        <f>+M90/M$90</f>
        <v>1</v>
      </c>
      <c r="O90" s="123">
        <f t="shared" ref="O90" si="17">IFERROR(M90/L90-1," - ")</f>
        <v>2.7584513957076733</v>
      </c>
      <c r="P90" s="25"/>
    </row>
    <row r="91" spans="2:16" x14ac:dyDescent="0.25">
      <c r="B91" s="22"/>
      <c r="C91" s="89" t="s">
        <v>33</v>
      </c>
      <c r="D91" s="8"/>
      <c r="E91" s="34"/>
      <c r="F91" s="8"/>
      <c r="G91" s="8"/>
      <c r="H91" s="8"/>
      <c r="I91" s="8"/>
      <c r="J91" s="89" t="s">
        <v>33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65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3" t="s">
        <v>40</v>
      </c>
      <c r="D98" s="253"/>
      <c r="E98" s="253"/>
      <c r="F98" s="253"/>
      <c r="G98" s="253"/>
      <c r="H98" s="253"/>
      <c r="I98" s="8"/>
      <c r="J98" s="253" t="s">
        <v>41</v>
      </c>
      <c r="K98" s="253"/>
      <c r="L98" s="253"/>
      <c r="M98" s="253"/>
      <c r="N98" s="253"/>
      <c r="O98" s="253"/>
      <c r="P98" s="25"/>
    </row>
    <row r="99" spans="2:16" x14ac:dyDescent="0.25">
      <c r="B99" s="22"/>
      <c r="C99" s="254" t="s">
        <v>24</v>
      </c>
      <c r="D99" s="254"/>
      <c r="E99" s="254"/>
      <c r="F99" s="254"/>
      <c r="G99" s="254"/>
      <c r="H99" s="254"/>
      <c r="I99" s="8"/>
      <c r="J99" s="254" t="s">
        <v>24</v>
      </c>
      <c r="K99" s="254"/>
      <c r="L99" s="254"/>
      <c r="M99" s="254"/>
      <c r="N99" s="254"/>
      <c r="O99" s="254"/>
      <c r="P99" s="25"/>
    </row>
    <row r="100" spans="2:16" x14ac:dyDescent="0.25">
      <c r="B100" s="22"/>
      <c r="C100" s="250" t="s">
        <v>66</v>
      </c>
      <c r="D100" s="251"/>
      <c r="E100" s="84">
        <v>2015</v>
      </c>
      <c r="F100" s="85">
        <v>2016</v>
      </c>
      <c r="G100" s="85" t="s">
        <v>20</v>
      </c>
      <c r="H100" s="85" t="s">
        <v>21</v>
      </c>
      <c r="I100" s="8"/>
      <c r="J100" s="250" t="s">
        <v>66</v>
      </c>
      <c r="K100" s="251"/>
      <c r="L100" s="84">
        <v>2015</v>
      </c>
      <c r="M100" s="85">
        <v>2016</v>
      </c>
      <c r="N100" s="85" t="s">
        <v>20</v>
      </c>
      <c r="O100" s="85" t="s">
        <v>21</v>
      </c>
      <c r="P100" s="25"/>
    </row>
    <row r="101" spans="2:16" x14ac:dyDescent="0.25">
      <c r="B101" s="22"/>
      <c r="C101" s="129" t="str">
        <f>+C72</f>
        <v>Italia</v>
      </c>
      <c r="D101" s="153"/>
      <c r="E101" s="134">
        <v>0.4069856</v>
      </c>
      <c r="F101" s="119">
        <v>0.57004089999999996</v>
      </c>
      <c r="G101" s="154">
        <f>+F101/F101</f>
        <v>1</v>
      </c>
      <c r="H101" s="142">
        <f>IFERROR(F101/E101-1," - ")</f>
        <v>0.40064144775638244</v>
      </c>
      <c r="I101" s="8"/>
      <c r="J101" s="129" t="str">
        <f>+J72</f>
        <v>Estados Unidos</v>
      </c>
      <c r="K101" s="153"/>
      <c r="L101" s="134">
        <v>2.991661399999999</v>
      </c>
      <c r="M101" s="119">
        <v>10.017426700000005</v>
      </c>
      <c r="N101" s="154">
        <f>+M101/M101</f>
        <v>1</v>
      </c>
      <c r="O101" s="142">
        <f>IFERROR(M101/L101-1," - ")</f>
        <v>2.3484493599442797</v>
      </c>
      <c r="P101" s="25"/>
    </row>
    <row r="102" spans="2:16" x14ac:dyDescent="0.25">
      <c r="B102" s="22"/>
      <c r="C102" s="109" t="s">
        <v>122</v>
      </c>
      <c r="D102" s="110"/>
      <c r="E102" s="111">
        <v>0.4069856</v>
      </c>
      <c r="F102" s="108">
        <v>0.57004089999999996</v>
      </c>
      <c r="G102" s="149">
        <f>+F102/F101</f>
        <v>1</v>
      </c>
      <c r="H102" s="143">
        <f t="shared" ref="H102:H112" si="18">IFERROR(F102/E102-1," - ")</f>
        <v>0.40064144775638244</v>
      </c>
      <c r="I102" s="8"/>
      <c r="J102" s="109" t="s">
        <v>30</v>
      </c>
      <c r="K102" s="110"/>
      <c r="L102" s="111">
        <v>2.991661399999999</v>
      </c>
      <c r="M102" s="108">
        <v>10.017426700000005</v>
      </c>
      <c r="N102" s="149">
        <f>+M102/M101</f>
        <v>1</v>
      </c>
      <c r="O102" s="143">
        <f t="shared" ref="O102:O112" si="19">IFERROR(M102/L102-1," - ")</f>
        <v>2.3484493599442797</v>
      </c>
      <c r="P102" s="25"/>
    </row>
    <row r="103" spans="2:16" x14ac:dyDescent="0.25">
      <c r="B103" s="22"/>
      <c r="C103" s="109"/>
      <c r="D103" s="110"/>
      <c r="E103" s="111"/>
      <c r="F103" s="108"/>
      <c r="G103" s="149">
        <f>+F103/F101</f>
        <v>0</v>
      </c>
      <c r="H103" s="143" t="str">
        <f t="shared" si="18"/>
        <v xml:space="preserve"> - </v>
      </c>
      <c r="I103" s="8"/>
      <c r="J103" s="109"/>
      <c r="K103" s="110"/>
      <c r="L103" s="111"/>
      <c r="M103" s="108"/>
      <c r="N103" s="149">
        <f>+M103/M101</f>
        <v>0</v>
      </c>
      <c r="O103" s="143" t="str">
        <f t="shared" si="19"/>
        <v xml:space="preserve"> - </v>
      </c>
      <c r="P103" s="25"/>
    </row>
    <row r="104" spans="2:16" x14ac:dyDescent="0.25">
      <c r="B104" s="22"/>
      <c r="C104" s="109"/>
      <c r="D104" s="110"/>
      <c r="E104" s="111"/>
      <c r="F104" s="108"/>
      <c r="G104" s="149">
        <f>+F104/F101</f>
        <v>0</v>
      </c>
      <c r="H104" s="143" t="str">
        <f t="shared" si="18"/>
        <v xml:space="preserve"> - </v>
      </c>
      <c r="I104" s="8"/>
      <c r="J104" s="109"/>
      <c r="K104" s="110"/>
      <c r="L104" s="111"/>
      <c r="M104" s="108"/>
      <c r="N104" s="149">
        <f>+M104/M101</f>
        <v>0</v>
      </c>
      <c r="O104" s="143" t="str">
        <f t="shared" si="19"/>
        <v xml:space="preserve"> - </v>
      </c>
      <c r="P104" s="25"/>
    </row>
    <row r="105" spans="2:16" x14ac:dyDescent="0.25">
      <c r="B105" s="22"/>
      <c r="C105" s="129" t="str">
        <f>+C73</f>
        <v>España</v>
      </c>
      <c r="D105" s="153"/>
      <c r="E105" s="134"/>
      <c r="F105" s="119">
        <f>+F106+F107</f>
        <v>0.1477233</v>
      </c>
      <c r="G105" s="154">
        <f>+F105/F105</f>
        <v>1</v>
      </c>
      <c r="H105" s="142" t="str">
        <f t="shared" si="18"/>
        <v xml:space="preserve"> - </v>
      </c>
      <c r="I105" s="8"/>
      <c r="J105" s="129" t="str">
        <f>+J73</f>
        <v>Alemania</v>
      </c>
      <c r="K105" s="153"/>
      <c r="L105" s="134">
        <v>1.7332888000000004</v>
      </c>
      <c r="M105" s="119">
        <v>4.5222397999999995</v>
      </c>
      <c r="N105" s="154">
        <f>+M105/M105</f>
        <v>1</v>
      </c>
      <c r="O105" s="142">
        <f t="shared" si="19"/>
        <v>1.6090515325547585</v>
      </c>
      <c r="P105" s="25"/>
    </row>
    <row r="106" spans="2:16" x14ac:dyDescent="0.25">
      <c r="B106" s="22"/>
      <c r="C106" s="93" t="s">
        <v>122</v>
      </c>
      <c r="D106" s="110"/>
      <c r="E106" s="111"/>
      <c r="F106" s="108">
        <v>0.1457793</v>
      </c>
      <c r="G106" s="149">
        <f>+F106/F105</f>
        <v>0.98684026148887816</v>
      </c>
      <c r="H106" s="143" t="str">
        <f t="shared" si="18"/>
        <v xml:space="preserve"> - </v>
      </c>
      <c r="I106" s="8"/>
      <c r="J106" s="109" t="s">
        <v>30</v>
      </c>
      <c r="K106" s="110"/>
      <c r="L106" s="111">
        <v>1.7332888000000004</v>
      </c>
      <c r="M106" s="108">
        <v>4.5222397999999995</v>
      </c>
      <c r="N106" s="149">
        <f>+M106/M105</f>
        <v>1</v>
      </c>
      <c r="O106" s="143">
        <f t="shared" si="19"/>
        <v>1.6090515325547585</v>
      </c>
      <c r="P106" s="25"/>
    </row>
    <row r="107" spans="2:16" x14ac:dyDescent="0.25">
      <c r="B107" s="22"/>
      <c r="C107" s="109" t="s">
        <v>147</v>
      </c>
      <c r="D107" s="110"/>
      <c r="E107" s="111"/>
      <c r="F107" s="108">
        <v>1.944E-3</v>
      </c>
      <c r="G107" s="149">
        <f>+F107/F105</f>
        <v>1.3159738511121807E-2</v>
      </c>
      <c r="H107" s="143" t="str">
        <f t="shared" si="18"/>
        <v xml:space="preserve"> - </v>
      </c>
      <c r="I107" s="8"/>
      <c r="J107" s="109"/>
      <c r="K107" s="110"/>
      <c r="L107" s="111"/>
      <c r="M107" s="108"/>
      <c r="N107" s="149">
        <f>+M107/M105</f>
        <v>0</v>
      </c>
      <c r="O107" s="143" t="str">
        <f t="shared" si="19"/>
        <v xml:space="preserve"> - </v>
      </c>
      <c r="P107" s="25"/>
    </row>
    <row r="108" spans="2:16" x14ac:dyDescent="0.25">
      <c r="B108" s="22"/>
      <c r="C108" s="113"/>
      <c r="D108" s="114"/>
      <c r="E108" s="115"/>
      <c r="F108" s="116"/>
      <c r="G108" s="149">
        <f>+F108/F105</f>
        <v>0</v>
      </c>
      <c r="H108" s="143" t="str">
        <f t="shared" si="18"/>
        <v xml:space="preserve"> - </v>
      </c>
      <c r="I108" s="8"/>
      <c r="J108" s="113"/>
      <c r="K108" s="114"/>
      <c r="L108" s="115"/>
      <c r="M108" s="116"/>
      <c r="N108" s="149">
        <f>+M108/M105</f>
        <v>0</v>
      </c>
      <c r="O108" s="143" t="str">
        <f t="shared" si="19"/>
        <v xml:space="preserve"> - </v>
      </c>
      <c r="P108" s="25"/>
    </row>
    <row r="109" spans="2:16" x14ac:dyDescent="0.25">
      <c r="B109" s="22"/>
      <c r="C109" s="131" t="str">
        <f>+C74</f>
        <v>Venezuela</v>
      </c>
      <c r="D109" s="166"/>
      <c r="E109" s="134"/>
      <c r="F109" s="119">
        <v>6.6265000000000004E-2</v>
      </c>
      <c r="G109" s="142">
        <f>+F109/F109</f>
        <v>1</v>
      </c>
      <c r="H109" s="142" t="str">
        <f t="shared" si="18"/>
        <v xml:space="preserve"> - </v>
      </c>
      <c r="I109" s="8"/>
      <c r="J109" s="129" t="str">
        <f>+J74</f>
        <v>Suecia</v>
      </c>
      <c r="K109" s="167"/>
      <c r="L109" s="134">
        <v>0.5185594</v>
      </c>
      <c r="M109" s="119">
        <v>4.1853349</v>
      </c>
      <c r="N109" s="142">
        <f>+M109/M109</f>
        <v>1</v>
      </c>
      <c r="O109" s="142">
        <f t="shared" si="19"/>
        <v>7.0710809600597351</v>
      </c>
      <c r="P109" s="25"/>
    </row>
    <row r="110" spans="2:16" x14ac:dyDescent="0.25">
      <c r="B110" s="22"/>
      <c r="C110" s="109" t="s">
        <v>89</v>
      </c>
      <c r="D110" s="110"/>
      <c r="E110" s="111"/>
      <c r="F110" s="108">
        <v>6.6265000000000004E-2</v>
      </c>
      <c r="G110" s="143">
        <f>+F110/F109</f>
        <v>1</v>
      </c>
      <c r="H110" s="143" t="str">
        <f t="shared" si="18"/>
        <v xml:space="preserve"> - </v>
      </c>
      <c r="I110" s="8"/>
      <c r="J110" s="109" t="s">
        <v>30</v>
      </c>
      <c r="K110" s="110"/>
      <c r="L110" s="111">
        <v>0.5185594</v>
      </c>
      <c r="M110" s="108">
        <v>4.1853349</v>
      </c>
      <c r="N110" s="143">
        <f>+M110/M109</f>
        <v>1</v>
      </c>
      <c r="O110" s="143">
        <f t="shared" si="19"/>
        <v>7.0710809600597351</v>
      </c>
      <c r="P110" s="25"/>
    </row>
    <row r="111" spans="2:16" x14ac:dyDescent="0.25">
      <c r="B111" s="22"/>
      <c r="C111" s="109"/>
      <c r="D111" s="110"/>
      <c r="E111" s="111"/>
      <c r="F111" s="108"/>
      <c r="G111" s="143">
        <f>+F111/F109</f>
        <v>0</v>
      </c>
      <c r="H111" s="143" t="str">
        <f t="shared" si="18"/>
        <v xml:space="preserve"> - </v>
      </c>
      <c r="I111" s="8"/>
      <c r="J111" s="109"/>
      <c r="K111" s="110"/>
      <c r="L111" s="111"/>
      <c r="M111" s="108"/>
      <c r="N111" s="143">
        <f>+M111/M109</f>
        <v>0</v>
      </c>
      <c r="O111" s="143" t="str">
        <f t="shared" si="19"/>
        <v xml:space="preserve"> - </v>
      </c>
      <c r="P111" s="25"/>
    </row>
    <row r="112" spans="2:16" x14ac:dyDescent="0.25">
      <c r="B112" s="22"/>
      <c r="C112" s="19"/>
      <c r="D112" s="26"/>
      <c r="E112" s="19"/>
      <c r="F112" s="165"/>
      <c r="G112" s="148">
        <f>+F112/F109</f>
        <v>0</v>
      </c>
      <c r="H112" s="148" t="str">
        <f t="shared" si="18"/>
        <v xml:space="preserve"> - </v>
      </c>
      <c r="I112" s="8"/>
      <c r="J112" s="113"/>
      <c r="K112" s="114"/>
      <c r="L112" s="115"/>
      <c r="M112" s="116"/>
      <c r="N112" s="148">
        <f>+M112/M109</f>
        <v>0</v>
      </c>
      <c r="O112" s="148" t="str">
        <f t="shared" si="19"/>
        <v xml:space="preserve"> - </v>
      </c>
      <c r="P112" s="25"/>
    </row>
    <row r="113" spans="2:16" x14ac:dyDescent="0.25">
      <c r="B113" s="22"/>
      <c r="C113" s="89" t="s">
        <v>33</v>
      </c>
      <c r="D113" s="8"/>
      <c r="E113" s="34"/>
      <c r="F113" s="8"/>
      <c r="G113" s="8"/>
      <c r="H113" s="8"/>
      <c r="I113" s="8"/>
      <c r="J113" s="89" t="s">
        <v>33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10:M112">
    <sortCondition descending="1" ref="M110:M112"/>
  </sortState>
  <mergeCells count="25">
    <mergeCell ref="C66:O68"/>
    <mergeCell ref="C71:D71"/>
    <mergeCell ref="J71:K71"/>
    <mergeCell ref="C69:H69"/>
    <mergeCell ref="J69:O69"/>
    <mergeCell ref="C70:H70"/>
    <mergeCell ref="J70:O70"/>
    <mergeCell ref="C7:O8"/>
    <mergeCell ref="F11:G11"/>
    <mergeCell ref="F10:L10"/>
    <mergeCell ref="F9:L9"/>
    <mergeCell ref="B1:P1"/>
    <mergeCell ref="C33:O35"/>
    <mergeCell ref="C38:D38"/>
    <mergeCell ref="J38:K38"/>
    <mergeCell ref="C37:H37"/>
    <mergeCell ref="J37:O37"/>
    <mergeCell ref="C36:H36"/>
    <mergeCell ref="J36:O36"/>
    <mergeCell ref="C98:H98"/>
    <mergeCell ref="C99:H99"/>
    <mergeCell ref="C100:D100"/>
    <mergeCell ref="J98:O98"/>
    <mergeCell ref="J99:O99"/>
    <mergeCell ref="J100:K10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selection activeCell="O12" sqref="O1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8" t="s">
        <v>155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ht="15" customHeight="1" x14ac:dyDescent="0.25">
      <c r="B7" s="22"/>
      <c r="C7" s="255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US$ 19.1 millones, disminuyendo en -57.0% respecto al 2015. De otro lado el 26.8% de estas exportaciones fueron de tipo Tradicional en tanto las exportaciones No Tradicional representaron el 73.2%.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"/>
    </row>
    <row r="8" spans="2:16" x14ac:dyDescent="0.25">
      <c r="B8" s="22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"/>
    </row>
    <row r="9" spans="2:16" x14ac:dyDescent="0.25">
      <c r="B9" s="22"/>
      <c r="C9" s="8"/>
      <c r="D9" s="8"/>
      <c r="E9" s="8"/>
      <c r="F9" s="256" t="s">
        <v>25</v>
      </c>
      <c r="G9" s="256"/>
      <c r="H9" s="256"/>
      <c r="I9" s="256"/>
      <c r="J9" s="256"/>
      <c r="K9" s="256"/>
      <c r="L9" s="256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7" t="s">
        <v>24</v>
      </c>
      <c r="G10" s="257"/>
      <c r="H10" s="257"/>
      <c r="I10" s="257"/>
      <c r="J10" s="257"/>
      <c r="K10" s="257"/>
      <c r="L10" s="257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12</v>
      </c>
      <c r="G11" s="251"/>
      <c r="H11" s="84">
        <v>2015</v>
      </c>
      <c r="I11" s="85">
        <v>2016</v>
      </c>
      <c r="J11" s="85" t="s">
        <v>20</v>
      </c>
      <c r="K11" s="85" t="s">
        <v>21</v>
      </c>
      <c r="L11" s="85" t="s">
        <v>22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3" t="s">
        <v>3</v>
      </c>
      <c r="G12" s="74"/>
      <c r="H12" s="86">
        <v>37.9</v>
      </c>
      <c r="I12" s="87">
        <v>13.98</v>
      </c>
      <c r="J12" s="75">
        <f t="shared" ref="J12:J27" si="0">IFERROR(I12/I$27, " - ")</f>
        <v>0.73235895018073238</v>
      </c>
      <c r="K12" s="76">
        <f>IFERROR(I12/H12-1," - ")</f>
        <v>-0.63113456464379947</v>
      </c>
      <c r="L12" s="77">
        <f>IFERROR(I12-H12, " - ")</f>
        <v>-23.919999999999998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0" t="s">
        <v>4</v>
      </c>
      <c r="G13" s="58"/>
      <c r="H13" s="27">
        <v>3.1365632499999996</v>
      </c>
      <c r="I13" s="64">
        <v>4.5935040999999996</v>
      </c>
      <c r="J13" s="75">
        <f t="shared" si="0"/>
        <v>0.24063618314212373</v>
      </c>
      <c r="K13" s="68">
        <f t="shared" ref="K13:K27" si="1">IFERROR(I13/H13-1," - ")</f>
        <v>0.46450230200204001</v>
      </c>
      <c r="L13" s="241">
        <f t="shared" ref="L13:L27" si="2">IFERROR(I13-H13, " - ")</f>
        <v>1.4569408500000001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0" t="s">
        <v>5</v>
      </c>
      <c r="G14" s="58"/>
      <c r="H14" s="27">
        <v>23.954999999999998</v>
      </c>
      <c r="I14" s="64">
        <v>4.8879999999999999</v>
      </c>
      <c r="J14" s="80">
        <f t="shared" si="0"/>
        <v>0.25606370160825609</v>
      </c>
      <c r="K14" s="67">
        <f t="shared" si="1"/>
        <v>-0.79595074097265706</v>
      </c>
      <c r="L14" s="71">
        <f t="shared" si="2"/>
        <v>-19.067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0" t="s">
        <v>6</v>
      </c>
      <c r="G15" s="58"/>
      <c r="H15" s="27">
        <v>4.0620000000000003</v>
      </c>
      <c r="I15" s="64">
        <v>1.4910000000000001</v>
      </c>
      <c r="J15" s="80">
        <f t="shared" si="0"/>
        <v>7.8107810781078119E-2</v>
      </c>
      <c r="K15" s="67">
        <f t="shared" si="1"/>
        <v>-0.63293943870014768</v>
      </c>
      <c r="L15" s="71">
        <f t="shared" si="2"/>
        <v>-2.5710000000000002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0" t="s">
        <v>7</v>
      </c>
      <c r="G16" s="58"/>
      <c r="H16" s="27">
        <v>2.7E-2</v>
      </c>
      <c r="I16" s="64">
        <v>0</v>
      </c>
      <c r="J16" s="80">
        <f t="shared" si="0"/>
        <v>0</v>
      </c>
      <c r="K16" s="67">
        <f t="shared" si="1"/>
        <v>-1</v>
      </c>
      <c r="L16" s="71">
        <f t="shared" si="2"/>
        <v>-2.7E-2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0" t="s">
        <v>18</v>
      </c>
      <c r="G17" s="58"/>
      <c r="H17" s="27">
        <v>3.2389999999999999</v>
      </c>
      <c r="I17" s="64">
        <v>2.9039999999999999</v>
      </c>
      <c r="J17" s="80">
        <f t="shared" si="0"/>
        <v>0.15212949866415212</v>
      </c>
      <c r="K17" s="67">
        <f t="shared" si="1"/>
        <v>-0.10342698363692493</v>
      </c>
      <c r="L17" s="71">
        <f t="shared" si="2"/>
        <v>-0.33499999999999996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0" t="s">
        <v>8</v>
      </c>
      <c r="G18" s="58"/>
      <c r="H18" s="27">
        <v>0.13400000000000001</v>
      </c>
      <c r="I18" s="64">
        <v>9.4E-2</v>
      </c>
      <c r="J18" s="80">
        <f t="shared" si="0"/>
        <v>4.9243019540049244E-3</v>
      </c>
      <c r="K18" s="67">
        <f t="shared" si="1"/>
        <v>-0.29850746268656725</v>
      </c>
      <c r="L18" s="71">
        <f t="shared" si="2"/>
        <v>-4.0000000000000008E-2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0" t="s">
        <v>9</v>
      </c>
      <c r="G19" s="58"/>
      <c r="H19" s="27">
        <v>3.1E-2</v>
      </c>
      <c r="I19" s="64">
        <v>2E-3</v>
      </c>
      <c r="J19" s="80">
        <f t="shared" si="0"/>
        <v>1.0477238200010479E-4</v>
      </c>
      <c r="K19" s="67">
        <f t="shared" si="1"/>
        <v>-0.93548387096774199</v>
      </c>
      <c r="L19" s="71">
        <f t="shared" si="2"/>
        <v>-2.8999999999999998E-2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0" t="s">
        <v>10</v>
      </c>
      <c r="G20" s="58"/>
      <c r="H20" s="27">
        <v>3.3029999999999999</v>
      </c>
      <c r="I20" s="64">
        <v>7.0000000000000001E-3</v>
      </c>
      <c r="J20" s="80">
        <f t="shared" si="0"/>
        <v>3.6670333700036676E-4</v>
      </c>
      <c r="K20" s="67">
        <f t="shared" si="1"/>
        <v>-0.99788071450196791</v>
      </c>
      <c r="L20" s="71">
        <f t="shared" si="2"/>
        <v>-3.2959999999999998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1" t="s">
        <v>11</v>
      </c>
      <c r="G21" s="59"/>
      <c r="H21" s="65">
        <v>1.2999999999999999E-2</v>
      </c>
      <c r="I21" s="66">
        <v>0</v>
      </c>
      <c r="J21" s="81">
        <f t="shared" si="0"/>
        <v>0</v>
      </c>
      <c r="K21" s="69">
        <f t="shared" si="1"/>
        <v>-1</v>
      </c>
      <c r="L21" s="72">
        <f t="shared" si="2"/>
        <v>-1.2999999999999999E-2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3" t="s">
        <v>14</v>
      </c>
      <c r="G22" s="74"/>
      <c r="H22" s="86">
        <v>6.45</v>
      </c>
      <c r="I22" s="87">
        <v>5.109</v>
      </c>
      <c r="J22" s="78">
        <f t="shared" si="0"/>
        <v>0.26764104981926767</v>
      </c>
      <c r="K22" s="78">
        <f t="shared" si="1"/>
        <v>-0.20790697674418612</v>
      </c>
      <c r="L22" s="79">
        <f t="shared" si="2"/>
        <v>-1.3410000000000002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2" t="s">
        <v>15</v>
      </c>
      <c r="G23" s="63"/>
      <c r="H23" s="27">
        <v>2.1509999999999998</v>
      </c>
      <c r="I23" s="64">
        <v>0.48599999999999999</v>
      </c>
      <c r="J23" s="80">
        <f t="shared" si="0"/>
        <v>2.5459688826025461E-2</v>
      </c>
      <c r="K23" s="67">
        <f t="shared" si="1"/>
        <v>-0.77405857740585771</v>
      </c>
      <c r="L23" s="71">
        <f t="shared" si="2"/>
        <v>-1.6649999999999998</v>
      </c>
      <c r="M23" s="88"/>
      <c r="N23" s="88"/>
      <c r="O23" s="8"/>
      <c r="P23" s="25"/>
    </row>
    <row r="24" spans="2:16" x14ac:dyDescent="0.25">
      <c r="B24" s="22"/>
      <c r="C24" s="8"/>
      <c r="D24" s="8"/>
      <c r="E24" s="8"/>
      <c r="F24" s="60" t="s">
        <v>16</v>
      </c>
      <c r="G24" s="58"/>
      <c r="H24" s="27">
        <v>0</v>
      </c>
      <c r="I24" s="64">
        <v>0</v>
      </c>
      <c r="J24" s="80">
        <f t="shared" si="0"/>
        <v>0</v>
      </c>
      <c r="K24" s="67" t="str">
        <f t="shared" si="1"/>
        <v xml:space="preserve"> - </v>
      </c>
      <c r="L24" s="71">
        <f t="shared" si="2"/>
        <v>0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0" t="s">
        <v>17</v>
      </c>
      <c r="G25" s="58"/>
      <c r="H25" s="27">
        <v>0</v>
      </c>
      <c r="I25" s="64">
        <v>0</v>
      </c>
      <c r="J25" s="80">
        <f t="shared" si="0"/>
        <v>0</v>
      </c>
      <c r="K25" s="67" t="str">
        <f t="shared" si="1"/>
        <v xml:space="preserve"> - </v>
      </c>
      <c r="L25" s="71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1" t="s">
        <v>19</v>
      </c>
      <c r="G26" s="59"/>
      <c r="H26" s="65">
        <v>4.298</v>
      </c>
      <c r="I26" s="66">
        <v>4.6230000000000002</v>
      </c>
      <c r="J26" s="81">
        <f t="shared" si="0"/>
        <v>0.24218136099324222</v>
      </c>
      <c r="K26" s="69">
        <f t="shared" si="1"/>
        <v>7.5616565844578876E-2</v>
      </c>
      <c r="L26" s="72">
        <f t="shared" si="2"/>
        <v>0.32500000000000018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2"/>
      <c r="G27" s="83" t="s">
        <v>13</v>
      </c>
      <c r="H27" s="87">
        <f>+H22+H12</f>
        <v>44.35</v>
      </c>
      <c r="I27" s="87">
        <f>+I22+I12</f>
        <v>19.088999999999999</v>
      </c>
      <c r="J27" s="81">
        <f t="shared" si="0"/>
        <v>1</v>
      </c>
      <c r="K27" s="81">
        <f t="shared" si="1"/>
        <v>-0.56958286358511845</v>
      </c>
      <c r="L27" s="98">
        <f t="shared" si="2"/>
        <v>-25.261000000000003</v>
      </c>
      <c r="M27" s="88"/>
      <c r="N27" s="88"/>
      <c r="O27" s="8"/>
      <c r="P27" s="25"/>
    </row>
    <row r="28" spans="2:16" x14ac:dyDescent="0.25">
      <c r="B28" s="22"/>
      <c r="C28" s="8"/>
      <c r="D28" s="8"/>
      <c r="E28" s="8"/>
      <c r="F28" s="89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37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55" t="str">
        <f>+CONCATENATE("Los productos representativos en las exportaciones de tipo No Tradicional son: ",C58," con exportaciones de US$ ",FIXED(F58,1)," mil, ",C41," equivalente a US$ ",FIXED(F41,1)," mil  y  ",C40," por US$ ",FIXED(F40,1)," mil. En tanto los principales productos exportados de tipo Tradicional son: ",J42," con exportaciones por US$ ",FIXED(M42,1)," mil,  ",J43," por US$ ",FIXED(M43,1)," mil  y ",J40," por US$ ",FIXED(M40,1)," mil.")</f>
        <v>Los productos representativos en las exportaciones de tipo No Tradicional son: Peces ornametales con exportaciones de US$ 2,737.1 mil, Palmitos en conserva equivalente a US$ 1,179.4 mil  y  Animales vivos por US$ 2,664.5 mil. En tanto los principales productos exportados de tipo Tradicional son: Derivados del petróleo con exportaciones por US$ 4,623.4 mil,  ninguno por US$ 0.0 mil  y Café por US$ 485.8 mil.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"/>
    </row>
    <row r="34" spans="2:16" x14ac:dyDescent="0.25">
      <c r="B34" s="2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"/>
    </row>
    <row r="35" spans="2:16" x14ac:dyDescent="0.25">
      <c r="B35" s="22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"/>
    </row>
    <row r="36" spans="2:16" x14ac:dyDescent="0.25">
      <c r="B36" s="22"/>
      <c r="C36" s="253" t="s">
        <v>35</v>
      </c>
      <c r="D36" s="253"/>
      <c r="E36" s="253"/>
      <c r="F36" s="253"/>
      <c r="G36" s="253"/>
      <c r="H36" s="253"/>
      <c r="I36" s="199"/>
      <c r="J36" s="253" t="s">
        <v>36</v>
      </c>
      <c r="K36" s="253"/>
      <c r="L36" s="253"/>
      <c r="M36" s="253"/>
      <c r="N36" s="253"/>
      <c r="O36" s="253"/>
      <c r="P36" s="25"/>
    </row>
    <row r="37" spans="2:16" x14ac:dyDescent="0.25">
      <c r="B37" s="22"/>
      <c r="C37" s="254" t="s">
        <v>34</v>
      </c>
      <c r="D37" s="254"/>
      <c r="E37" s="254"/>
      <c r="F37" s="254"/>
      <c r="G37" s="254"/>
      <c r="H37" s="254"/>
      <c r="I37" s="8"/>
      <c r="J37" s="254" t="s">
        <v>34</v>
      </c>
      <c r="K37" s="254"/>
      <c r="L37" s="254"/>
      <c r="M37" s="254"/>
      <c r="N37" s="254"/>
      <c r="O37" s="254"/>
      <c r="P37" s="25"/>
    </row>
    <row r="38" spans="2:16" x14ac:dyDescent="0.25">
      <c r="B38" s="22"/>
      <c r="C38" s="250" t="s">
        <v>12</v>
      </c>
      <c r="D38" s="251"/>
      <c r="E38" s="84">
        <v>2015</v>
      </c>
      <c r="F38" s="85">
        <v>2016</v>
      </c>
      <c r="G38" s="85" t="s">
        <v>20</v>
      </c>
      <c r="H38" s="85" t="s">
        <v>21</v>
      </c>
      <c r="I38" s="8"/>
      <c r="J38" s="250" t="s">
        <v>12</v>
      </c>
      <c r="K38" s="251"/>
      <c r="L38" s="84">
        <v>2015</v>
      </c>
      <c r="M38" s="85">
        <v>2016</v>
      </c>
      <c r="N38" s="85" t="s">
        <v>20</v>
      </c>
      <c r="O38" s="85" t="s">
        <v>21</v>
      </c>
      <c r="P38" s="25"/>
    </row>
    <row r="39" spans="2:16" x14ac:dyDescent="0.25">
      <c r="B39" s="22"/>
      <c r="C39" s="94" t="s">
        <v>4</v>
      </c>
      <c r="D39" s="126"/>
      <c r="E39" s="100">
        <v>3136.5632500000002</v>
      </c>
      <c r="F39" s="141">
        <v>4593.5040999999983</v>
      </c>
      <c r="G39" s="145">
        <f>+F39/F$59</f>
        <v>0.3285753008914275</v>
      </c>
      <c r="H39" s="102">
        <f>IFERROR(F39/E39-1," - ")</f>
        <v>0.46450230200203935</v>
      </c>
      <c r="I39" s="8"/>
      <c r="J39" s="94" t="s">
        <v>15</v>
      </c>
      <c r="K39" s="126"/>
      <c r="L39" s="100">
        <v>2151.1031000000003</v>
      </c>
      <c r="M39" s="141">
        <v>485.80419999999998</v>
      </c>
      <c r="N39" s="145">
        <f>+M39/M$59</f>
        <v>9.5084753780863382E-2</v>
      </c>
      <c r="O39" s="102">
        <f>IFERROR(M39/L39-1," - ")</f>
        <v>-0.77416042959540154</v>
      </c>
      <c r="P39" s="25"/>
    </row>
    <row r="40" spans="2:16" x14ac:dyDescent="0.25">
      <c r="B40" s="22"/>
      <c r="C40" s="93" t="s">
        <v>101</v>
      </c>
      <c r="D40" s="124"/>
      <c r="E40" s="64">
        <v>1497.0518999999999</v>
      </c>
      <c r="F40" s="27">
        <v>2664.4642999999992</v>
      </c>
      <c r="G40" s="143">
        <f t="shared" ref="G40:G59" si="3">+F40/F$59</f>
        <v>0.19059026399627396</v>
      </c>
      <c r="H40" s="112">
        <f t="shared" ref="H40:H59" si="4">IFERROR(F40/E40-1," - ")</f>
        <v>0.77980756712576182</v>
      </c>
      <c r="I40" s="52"/>
      <c r="J40" s="113" t="s">
        <v>30</v>
      </c>
      <c r="K40" s="128"/>
      <c r="L40" s="116">
        <v>2151.1031000000003</v>
      </c>
      <c r="M40" s="147">
        <v>485.80419999999998</v>
      </c>
      <c r="N40" s="69">
        <f t="shared" ref="N40:N59" si="5">+M40/M$59</f>
        <v>9.5084753780863382E-2</v>
      </c>
      <c r="O40" s="104">
        <f t="shared" ref="O40:O59" si="6">IFERROR(M40/L40-1," - ")</f>
        <v>-0.77416042959540154</v>
      </c>
      <c r="P40" s="25"/>
    </row>
    <row r="41" spans="2:16" x14ac:dyDescent="0.25">
      <c r="B41" s="22"/>
      <c r="C41" s="93" t="s">
        <v>102</v>
      </c>
      <c r="D41" s="124"/>
      <c r="E41" s="64">
        <v>1094.8404999999998</v>
      </c>
      <c r="F41" s="27">
        <v>1179.3900000000001</v>
      </c>
      <c r="G41" s="143">
        <f t="shared" si="3"/>
        <v>8.4362268038106439E-2</v>
      </c>
      <c r="H41" s="112">
        <f t="shared" si="4"/>
        <v>7.7225404065706771E-2</v>
      </c>
      <c r="I41" s="52"/>
      <c r="J41" s="131" t="s">
        <v>19</v>
      </c>
      <c r="K41" s="137"/>
      <c r="L41" s="120">
        <v>4298.4531999999999</v>
      </c>
      <c r="M41" s="138">
        <v>4623.3661000000011</v>
      </c>
      <c r="N41" s="146">
        <f t="shared" si="5"/>
        <v>0.90491524621913666</v>
      </c>
      <c r="O41" s="106">
        <f t="shared" si="6"/>
        <v>7.5588330239352519E-2</v>
      </c>
      <c r="P41" s="25"/>
    </row>
    <row r="42" spans="2:16" x14ac:dyDescent="0.25">
      <c r="B42" s="22"/>
      <c r="C42" s="93" t="s">
        <v>26</v>
      </c>
      <c r="D42" s="124"/>
      <c r="E42" s="64">
        <v>92.969400000000007</v>
      </c>
      <c r="F42" s="27">
        <v>227.5933</v>
      </c>
      <c r="G42" s="143">
        <f t="shared" si="3"/>
        <v>1.6279845494939899E-2</v>
      </c>
      <c r="H42" s="112">
        <f t="shared" si="4"/>
        <v>1.4480452708095348</v>
      </c>
      <c r="I42" s="52"/>
      <c r="J42" s="109" t="s">
        <v>109</v>
      </c>
      <c r="K42" s="127"/>
      <c r="L42" s="108">
        <v>4298.453199999999</v>
      </c>
      <c r="M42" s="135">
        <v>4623.366100000002</v>
      </c>
      <c r="N42" s="67">
        <f t="shared" si="5"/>
        <v>0.90491524621913688</v>
      </c>
      <c r="O42" s="103">
        <f t="shared" si="6"/>
        <v>7.5588330239352963E-2</v>
      </c>
      <c r="P42" s="25"/>
    </row>
    <row r="43" spans="2:16" x14ac:dyDescent="0.25">
      <c r="B43" s="22"/>
      <c r="C43" s="93" t="s">
        <v>38</v>
      </c>
      <c r="D43" s="124"/>
      <c r="E43" s="64"/>
      <c r="F43" s="27">
        <v>166.32000000000002</v>
      </c>
      <c r="G43" s="143">
        <f t="shared" si="3"/>
        <v>1.1896940299729406E-2</v>
      </c>
      <c r="H43" s="112" t="str">
        <f t="shared" si="4"/>
        <v xml:space="preserve"> - </v>
      </c>
      <c r="I43" s="3"/>
      <c r="J43" s="231" t="s">
        <v>148</v>
      </c>
      <c r="K43" s="127"/>
      <c r="L43" s="108"/>
      <c r="M43" s="135"/>
      <c r="N43" s="67"/>
      <c r="O43" s="103"/>
      <c r="P43" s="25"/>
    </row>
    <row r="44" spans="2:16" x14ac:dyDescent="0.25">
      <c r="B44" s="22"/>
      <c r="C44" s="93" t="s">
        <v>103</v>
      </c>
      <c r="D44" s="124"/>
      <c r="E44" s="64">
        <v>102.5051</v>
      </c>
      <c r="F44" s="27">
        <v>136.8409</v>
      </c>
      <c r="G44" s="143">
        <f t="shared" si="3"/>
        <v>9.7882877456784596E-3</v>
      </c>
      <c r="H44" s="112">
        <f t="shared" si="4"/>
        <v>0.3349667479959535</v>
      </c>
      <c r="I44" s="3"/>
      <c r="J44" s="109"/>
      <c r="K44" s="127"/>
      <c r="L44" s="108"/>
      <c r="M44" s="135"/>
      <c r="N44" s="67"/>
      <c r="O44" s="103"/>
      <c r="P44" s="25"/>
    </row>
    <row r="45" spans="2:16" x14ac:dyDescent="0.25">
      <c r="B45" s="22"/>
      <c r="C45" s="94" t="s">
        <v>5</v>
      </c>
      <c r="D45" s="95"/>
      <c r="E45" s="100">
        <v>23954.781799999993</v>
      </c>
      <c r="F45" s="100">
        <v>4888.4129000000012</v>
      </c>
      <c r="G45" s="133">
        <f t="shared" si="3"/>
        <v>0.34967025271601188</v>
      </c>
      <c r="H45" s="142">
        <f t="shared" si="4"/>
        <v>-0.7959316456808635</v>
      </c>
      <c r="I45" s="3"/>
      <c r="J45" s="109"/>
      <c r="K45" s="127"/>
      <c r="L45" s="108"/>
      <c r="M45" s="135"/>
      <c r="N45" s="67"/>
      <c r="O45" s="103"/>
      <c r="P45" s="25"/>
    </row>
    <row r="46" spans="2:16" x14ac:dyDescent="0.25">
      <c r="B46" s="22"/>
      <c r="C46" s="93" t="s">
        <v>116</v>
      </c>
      <c r="D46" s="124"/>
      <c r="E46" s="64">
        <v>22095.62799999999</v>
      </c>
      <c r="F46" s="27">
        <v>2964.858200000001</v>
      </c>
      <c r="G46" s="143">
        <f t="shared" ref="G46:G50" si="7">+F46/F$59</f>
        <v>0.21207756735547856</v>
      </c>
      <c r="H46" s="112">
        <f t="shared" ref="H46:H50" si="8">IFERROR(F46/E46-1," - ")</f>
        <v>-0.86581697519527379</v>
      </c>
      <c r="I46" s="3"/>
      <c r="J46" s="109"/>
      <c r="K46" s="127"/>
      <c r="L46" s="108"/>
      <c r="M46" s="135"/>
      <c r="N46" s="67"/>
      <c r="O46" s="103"/>
      <c r="P46" s="25"/>
    </row>
    <row r="47" spans="2:16" x14ac:dyDescent="0.25">
      <c r="B47" s="22"/>
      <c r="C47" s="93" t="s">
        <v>128</v>
      </c>
      <c r="D47" s="124"/>
      <c r="E47" s="64"/>
      <c r="F47" s="27">
        <v>911.84640000000002</v>
      </c>
      <c r="G47" s="143">
        <f t="shared" si="7"/>
        <v>6.5224760601991214E-2</v>
      </c>
      <c r="H47" s="112" t="str">
        <f t="shared" si="8"/>
        <v xml:space="preserve"> - </v>
      </c>
      <c r="I47" s="3"/>
      <c r="J47" s="109"/>
      <c r="K47" s="127"/>
      <c r="L47" s="108"/>
      <c r="M47" s="135"/>
      <c r="N47" s="67"/>
      <c r="O47" s="103"/>
      <c r="P47" s="25"/>
    </row>
    <row r="48" spans="2:16" x14ac:dyDescent="0.25">
      <c r="B48" s="22"/>
      <c r="C48" s="93" t="s">
        <v>129</v>
      </c>
      <c r="D48" s="124"/>
      <c r="E48" s="64">
        <v>88.976200000000006</v>
      </c>
      <c r="F48" s="27">
        <v>590.9384</v>
      </c>
      <c r="G48" s="143">
        <f t="shared" si="7"/>
        <v>4.2270074949600854E-2</v>
      </c>
      <c r="H48" s="112">
        <f t="shared" si="8"/>
        <v>5.6415333538631671</v>
      </c>
      <c r="I48" s="3"/>
      <c r="J48" s="109"/>
      <c r="K48" s="127"/>
      <c r="L48" s="108"/>
      <c r="M48" s="135"/>
      <c r="N48" s="67"/>
      <c r="O48" s="103"/>
      <c r="P48" s="25"/>
    </row>
    <row r="49" spans="2:16" x14ac:dyDescent="0.25">
      <c r="B49" s="22"/>
      <c r="C49" s="93" t="s">
        <v>130</v>
      </c>
      <c r="D49" s="124"/>
      <c r="E49" s="64">
        <v>801.48860000000013</v>
      </c>
      <c r="F49" s="27">
        <v>222.55810000000005</v>
      </c>
      <c r="G49" s="143">
        <f t="shared" si="7"/>
        <v>1.5919675498564257E-2</v>
      </c>
      <c r="H49" s="112">
        <f t="shared" si="8"/>
        <v>-0.72231906979088656</v>
      </c>
      <c r="I49" s="3"/>
      <c r="J49" s="109"/>
      <c r="K49" s="127"/>
      <c r="L49" s="108"/>
      <c r="M49" s="135"/>
      <c r="N49" s="67"/>
      <c r="O49" s="103"/>
      <c r="P49" s="25"/>
    </row>
    <row r="50" spans="2:16" x14ac:dyDescent="0.25">
      <c r="B50" s="22"/>
      <c r="C50" s="99" t="s">
        <v>131</v>
      </c>
      <c r="D50" s="92"/>
      <c r="E50" s="66">
        <v>99.002999999999986</v>
      </c>
      <c r="F50" s="65">
        <v>115.25819999999999</v>
      </c>
      <c r="G50" s="148">
        <f t="shared" si="7"/>
        <v>8.2444680402493468E-3</v>
      </c>
      <c r="H50" s="117">
        <f t="shared" si="8"/>
        <v>0.16418896397078875</v>
      </c>
      <c r="I50" s="3"/>
      <c r="J50" s="109"/>
      <c r="K50" s="127"/>
      <c r="L50" s="108"/>
      <c r="M50" s="135"/>
      <c r="N50" s="67"/>
      <c r="O50" s="103"/>
      <c r="P50" s="25"/>
    </row>
    <row r="51" spans="2:16" x14ac:dyDescent="0.25">
      <c r="B51" s="22"/>
      <c r="C51" s="96" t="s">
        <v>6</v>
      </c>
      <c r="D51" s="139"/>
      <c r="E51" s="105">
        <v>4062.3580300000008</v>
      </c>
      <c r="F51" s="156">
        <v>1491.2794000000001</v>
      </c>
      <c r="G51" s="144">
        <f t="shared" ref="G51:G58" si="9">+F51/F$59</f>
        <v>0.10667184939884733</v>
      </c>
      <c r="H51" s="132">
        <f t="shared" ref="H51:H58" si="10">IFERROR(F51/E51-1," - ")</f>
        <v>-0.63290301125920212</v>
      </c>
      <c r="I51" s="3"/>
      <c r="J51" s="131"/>
      <c r="K51" s="137"/>
      <c r="L51" s="120"/>
      <c r="M51" s="138"/>
      <c r="N51" s="146"/>
      <c r="O51" s="106"/>
      <c r="P51" s="25"/>
    </row>
    <row r="52" spans="2:16" x14ac:dyDescent="0.25">
      <c r="B52" s="22"/>
      <c r="C52" s="93" t="s">
        <v>104</v>
      </c>
      <c r="D52" s="124"/>
      <c r="E52" s="64">
        <v>406.06330000000003</v>
      </c>
      <c r="F52" s="27">
        <v>791.35290000000009</v>
      </c>
      <c r="G52" s="143">
        <f t="shared" si="9"/>
        <v>5.6605809327307202E-2</v>
      </c>
      <c r="H52" s="112">
        <f t="shared" si="10"/>
        <v>0.94884122746379695</v>
      </c>
      <c r="I52" s="3"/>
      <c r="J52" s="109"/>
      <c r="K52" s="127"/>
      <c r="L52" s="108"/>
      <c r="M52" s="135"/>
      <c r="N52" s="67"/>
      <c r="O52" s="103"/>
      <c r="P52" s="25"/>
    </row>
    <row r="53" spans="2:16" x14ac:dyDescent="0.25">
      <c r="B53" s="22"/>
      <c r="C53" s="93" t="s">
        <v>105</v>
      </c>
      <c r="D53" s="124"/>
      <c r="E53" s="64">
        <v>796.34765000000004</v>
      </c>
      <c r="F53" s="27">
        <v>386.13490999999999</v>
      </c>
      <c r="G53" s="143">
        <f t="shared" si="9"/>
        <v>2.762039425151146E-2</v>
      </c>
      <c r="H53" s="112">
        <f t="shared" si="10"/>
        <v>-0.51511766249325919</v>
      </c>
      <c r="I53" s="3"/>
      <c r="J53" s="109"/>
      <c r="K53" s="127"/>
      <c r="L53" s="108"/>
      <c r="M53" s="135"/>
      <c r="N53" s="67"/>
      <c r="O53" s="103"/>
      <c r="P53" s="25"/>
    </row>
    <row r="54" spans="2:16" x14ac:dyDescent="0.25">
      <c r="B54" s="22"/>
      <c r="C54" s="93" t="s">
        <v>106</v>
      </c>
      <c r="D54" s="124"/>
      <c r="E54" s="64">
        <v>2003.6078000000002</v>
      </c>
      <c r="F54" s="27"/>
      <c r="G54" s="143">
        <f t="shared" si="9"/>
        <v>0</v>
      </c>
      <c r="H54" s="112">
        <f t="shared" si="10"/>
        <v>-1</v>
      </c>
      <c r="I54" s="3"/>
      <c r="J54" s="109"/>
      <c r="K54" s="201"/>
      <c r="L54" s="108"/>
      <c r="M54" s="135"/>
      <c r="N54" s="67"/>
      <c r="O54" s="103"/>
      <c r="P54" s="25"/>
    </row>
    <row r="55" spans="2:16" x14ac:dyDescent="0.25">
      <c r="B55" s="22"/>
      <c r="C55" s="94" t="s">
        <v>7</v>
      </c>
      <c r="D55" s="126"/>
      <c r="E55" s="100">
        <v>27.36</v>
      </c>
      <c r="F55" s="141"/>
      <c r="G55" s="142">
        <f t="shared" si="9"/>
        <v>0</v>
      </c>
      <c r="H55" s="133">
        <f t="shared" si="10"/>
        <v>-1</v>
      </c>
      <c r="I55" s="3"/>
      <c r="J55" s="109"/>
      <c r="K55" s="127"/>
      <c r="L55" s="108"/>
      <c r="M55" s="135"/>
      <c r="N55" s="67"/>
      <c r="O55" s="103"/>
      <c r="P55" s="25"/>
    </row>
    <row r="56" spans="2:16" x14ac:dyDescent="0.25">
      <c r="B56" s="22"/>
      <c r="C56" s="99" t="s">
        <v>107</v>
      </c>
      <c r="D56" s="125"/>
      <c r="E56" s="66">
        <v>27.36</v>
      </c>
      <c r="F56" s="65"/>
      <c r="G56" s="148">
        <f t="shared" si="9"/>
        <v>0</v>
      </c>
      <c r="H56" s="117">
        <f t="shared" si="10"/>
        <v>-1</v>
      </c>
      <c r="I56" s="8"/>
      <c r="J56" s="93"/>
      <c r="K56" s="124"/>
      <c r="L56" s="64"/>
      <c r="M56" s="27"/>
      <c r="N56" s="67"/>
      <c r="O56" s="103"/>
      <c r="P56" s="25"/>
    </row>
    <row r="57" spans="2:16" x14ac:dyDescent="0.25">
      <c r="B57" s="22"/>
      <c r="C57" s="96" t="s">
        <v>18</v>
      </c>
      <c r="D57" s="139"/>
      <c r="E57" s="105">
        <v>3239.4930299999987</v>
      </c>
      <c r="F57" s="156">
        <v>2904.2370500000015</v>
      </c>
      <c r="G57" s="144">
        <f t="shared" si="9"/>
        <v>0.20774131072698568</v>
      </c>
      <c r="H57" s="132">
        <f t="shared" si="10"/>
        <v>-0.10349026125239025</v>
      </c>
      <c r="I57" s="8"/>
      <c r="J57" s="93"/>
      <c r="K57" s="124"/>
      <c r="L57" s="64"/>
      <c r="M57" s="27"/>
      <c r="N57" s="67"/>
      <c r="O57" s="103"/>
      <c r="P57" s="25"/>
    </row>
    <row r="58" spans="2:16" x14ac:dyDescent="0.25">
      <c r="B58" s="22"/>
      <c r="C58" s="93" t="s">
        <v>108</v>
      </c>
      <c r="D58" s="136"/>
      <c r="E58" s="64">
        <v>2909.0916999999986</v>
      </c>
      <c r="F58" s="27">
        <v>2737.0517000000013</v>
      </c>
      <c r="G58" s="143">
        <f t="shared" si="9"/>
        <v>0.19578247157391107</v>
      </c>
      <c r="H58" s="112">
        <f t="shared" si="10"/>
        <v>-5.9138733921655806E-2</v>
      </c>
      <c r="I58" s="8"/>
      <c r="J58" s="99"/>
      <c r="K58" s="125"/>
      <c r="L58" s="66"/>
      <c r="M58" s="65"/>
      <c r="N58" s="69"/>
      <c r="O58" s="104"/>
      <c r="P58" s="25"/>
    </row>
    <row r="59" spans="2:16" x14ac:dyDescent="0.25">
      <c r="B59" s="22"/>
      <c r="C59" s="121" t="s">
        <v>3</v>
      </c>
      <c r="D59" s="122"/>
      <c r="E59" s="107">
        <v>37900.046600000009</v>
      </c>
      <c r="F59" s="107">
        <v>13980.065110000001</v>
      </c>
      <c r="G59" s="81">
        <f t="shared" si="3"/>
        <v>1</v>
      </c>
      <c r="H59" s="123">
        <f t="shared" si="4"/>
        <v>-0.63113330024243297</v>
      </c>
      <c r="I59" s="8"/>
      <c r="J59" s="121" t="s">
        <v>14</v>
      </c>
      <c r="K59" s="122"/>
      <c r="L59" s="107">
        <v>6449.5563000000002</v>
      </c>
      <c r="M59" s="107">
        <v>5109.1703000000007</v>
      </c>
      <c r="N59" s="81">
        <f t="shared" si="5"/>
        <v>1</v>
      </c>
      <c r="O59" s="123">
        <f t="shared" si="6"/>
        <v>-0.20782607944673648</v>
      </c>
      <c r="P59" s="25"/>
    </row>
    <row r="60" spans="2:16" x14ac:dyDescent="0.25">
      <c r="B60" s="22"/>
      <c r="C60" s="89" t="s">
        <v>33</v>
      </c>
      <c r="D60" s="8"/>
      <c r="E60" s="34"/>
      <c r="F60" s="8"/>
      <c r="G60" s="8"/>
      <c r="H60" s="8"/>
      <c r="I60" s="8"/>
      <c r="J60" s="89" t="s">
        <v>33</v>
      </c>
      <c r="K60" s="8"/>
      <c r="L60" s="8"/>
      <c r="M60" s="8"/>
      <c r="N60" s="8"/>
      <c r="O60" s="8"/>
      <c r="P60" s="25"/>
    </row>
    <row r="61" spans="2:16" x14ac:dyDescent="0.25">
      <c r="B61" s="22"/>
      <c r="C61" s="89"/>
      <c r="D61" s="8"/>
      <c r="E61" s="34"/>
      <c r="F61" s="8"/>
      <c r="G61" s="8"/>
      <c r="H61" s="8"/>
      <c r="I61" s="8"/>
      <c r="J61" s="89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39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ht="15" customHeight="1" x14ac:dyDescent="0.25">
      <c r="B66" s="22"/>
      <c r="C66" s="255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México en primer lugar con exportaciones de US$ 3.0 millones, seguido de Hong Kong por US$ 3.0 millones y Estados Unidos por US$ 2.8 millones, como los principales. En tanto los principales destinos para las exportaciones Tradicionales son: Colombia con exportaciones por US$ 4.5 millones, seguido deEstados Unidos por US$ 0.3 millones y Canadá por US$ 0.2 millones.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"/>
    </row>
    <row r="67" spans="2:16" x14ac:dyDescent="0.25">
      <c r="B67" s="22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"/>
    </row>
    <row r="68" spans="2:16" x14ac:dyDescent="0.25">
      <c r="B68" s="22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"/>
    </row>
    <row r="69" spans="2:16" x14ac:dyDescent="0.25">
      <c r="B69" s="22"/>
      <c r="C69" s="253" t="s">
        <v>40</v>
      </c>
      <c r="D69" s="253"/>
      <c r="E69" s="253"/>
      <c r="F69" s="253"/>
      <c r="G69" s="253"/>
      <c r="H69" s="253"/>
      <c r="I69" s="199"/>
      <c r="J69" s="253" t="s">
        <v>41</v>
      </c>
      <c r="K69" s="253"/>
      <c r="L69" s="253"/>
      <c r="M69" s="253"/>
      <c r="N69" s="253"/>
      <c r="O69" s="253"/>
      <c r="P69" s="25"/>
    </row>
    <row r="70" spans="2:16" x14ac:dyDescent="0.25">
      <c r="B70" s="22"/>
      <c r="C70" s="254" t="s">
        <v>24</v>
      </c>
      <c r="D70" s="254"/>
      <c r="E70" s="254"/>
      <c r="F70" s="254"/>
      <c r="G70" s="254"/>
      <c r="H70" s="254"/>
      <c r="I70" s="8"/>
      <c r="J70" s="254" t="s">
        <v>24</v>
      </c>
      <c r="K70" s="254"/>
      <c r="L70" s="254"/>
      <c r="M70" s="254"/>
      <c r="N70" s="254"/>
      <c r="O70" s="254"/>
      <c r="P70" s="25"/>
    </row>
    <row r="71" spans="2:16" x14ac:dyDescent="0.25">
      <c r="B71" s="22"/>
      <c r="C71" s="250" t="s">
        <v>53</v>
      </c>
      <c r="D71" s="251"/>
      <c r="E71" s="84">
        <v>2015</v>
      </c>
      <c r="F71" s="85">
        <v>2016</v>
      </c>
      <c r="G71" s="85" t="s">
        <v>20</v>
      </c>
      <c r="H71" s="85" t="s">
        <v>21</v>
      </c>
      <c r="I71" s="8"/>
      <c r="J71" s="250" t="s">
        <v>12</v>
      </c>
      <c r="K71" s="251"/>
      <c r="L71" s="84">
        <v>2015</v>
      </c>
      <c r="M71" s="85">
        <v>2016</v>
      </c>
      <c r="N71" s="85" t="s">
        <v>20</v>
      </c>
      <c r="O71" s="85" t="s">
        <v>21</v>
      </c>
      <c r="P71" s="25"/>
    </row>
    <row r="72" spans="2:16" x14ac:dyDescent="0.25">
      <c r="B72" s="22"/>
      <c r="C72" s="207" t="s">
        <v>48</v>
      </c>
      <c r="D72" s="208"/>
      <c r="E72" s="140">
        <v>14.633222300000009</v>
      </c>
      <c r="F72" s="218">
        <v>3.0306307000000006</v>
      </c>
      <c r="G72" s="154">
        <f t="shared" ref="G72:G88" si="11">+F72/F$90</f>
        <v>0.21678331187410591</v>
      </c>
      <c r="H72" s="155">
        <f>IFERROR(F72/E72-1," - ")</f>
        <v>-0.79289382489596982</v>
      </c>
      <c r="I72" s="3"/>
      <c r="J72" s="211" t="s">
        <v>70</v>
      </c>
      <c r="K72" s="212"/>
      <c r="L72" s="140">
        <v>4.0691332999999998</v>
      </c>
      <c r="M72" s="217">
        <v>4.5424207000000001</v>
      </c>
      <c r="N72" s="154">
        <f t="shared" ref="N72:N88" si="12">+M72/M$90</f>
        <v>0.88910172245057739</v>
      </c>
      <c r="O72" s="155">
        <f>IFERROR(M72/L72-1," - ")</f>
        <v>0.11631159883604703</v>
      </c>
      <c r="P72" s="200"/>
    </row>
    <row r="73" spans="2:16" x14ac:dyDescent="0.25">
      <c r="B73" s="22"/>
      <c r="C73" s="131" t="s">
        <v>71</v>
      </c>
      <c r="D73" s="151"/>
      <c r="E73" s="138">
        <v>2.9035344000000007</v>
      </c>
      <c r="F73" s="120">
        <v>2.9696737000000022</v>
      </c>
      <c r="G73" s="152">
        <f t="shared" si="11"/>
        <v>0.21242301144492146</v>
      </c>
      <c r="H73" s="144">
        <f t="shared" ref="H73:H90" si="13">IFERROR(F73/E73-1," - ")</f>
        <v>2.2778893199957073E-2</v>
      </c>
      <c r="I73" s="3"/>
      <c r="J73" s="213" t="s">
        <v>46</v>
      </c>
      <c r="K73" s="214"/>
      <c r="L73" s="138">
        <v>0.59867330000000007</v>
      </c>
      <c r="M73" s="221">
        <v>0.32938009999999995</v>
      </c>
      <c r="N73" s="152">
        <f t="shared" si="12"/>
        <v>6.4470561753767849E-2</v>
      </c>
      <c r="O73" s="144">
        <f t="shared" ref="O73:O90" si="14">IFERROR(M73/L73-1," - ")</f>
        <v>-0.44981661951518481</v>
      </c>
      <c r="P73" s="200"/>
    </row>
    <row r="74" spans="2:16" x14ac:dyDescent="0.25">
      <c r="B74" s="22"/>
      <c r="C74" s="131" t="s">
        <v>46</v>
      </c>
      <c r="D74" s="151"/>
      <c r="E74" s="138">
        <v>6.2785270200000012</v>
      </c>
      <c r="F74" s="120">
        <v>2.8217672999999968</v>
      </c>
      <c r="G74" s="152">
        <f t="shared" si="11"/>
        <v>0.20184315450643753</v>
      </c>
      <c r="H74" s="144">
        <f t="shared" si="13"/>
        <v>-0.55056858224686023</v>
      </c>
      <c r="I74" s="3"/>
      <c r="J74" s="131" t="s">
        <v>43</v>
      </c>
      <c r="K74" s="151"/>
      <c r="L74" s="138">
        <v>0.87793940000000015</v>
      </c>
      <c r="M74" s="120">
        <v>0.15642410000000001</v>
      </c>
      <c r="N74" s="152">
        <f t="shared" si="12"/>
        <v>3.0617361518888237E-2</v>
      </c>
      <c r="O74" s="144">
        <f t="shared" si="14"/>
        <v>-0.82182813529043119</v>
      </c>
      <c r="P74" s="200"/>
    </row>
    <row r="75" spans="2:16" x14ac:dyDescent="0.25">
      <c r="B75" s="22"/>
      <c r="C75" s="109" t="s">
        <v>138</v>
      </c>
      <c r="D75" s="110"/>
      <c r="E75" s="135">
        <v>0.8772369000000001</v>
      </c>
      <c r="F75" s="108">
        <v>0.91054670000000049</v>
      </c>
      <c r="G75" s="149">
        <f t="shared" si="11"/>
        <v>6.5132095851216057E-2</v>
      </c>
      <c r="H75" s="143">
        <f t="shared" si="13"/>
        <v>3.7971270930350132E-2</v>
      </c>
      <c r="I75" s="3"/>
      <c r="J75" s="109" t="s">
        <v>59</v>
      </c>
      <c r="K75" s="110"/>
      <c r="L75" s="135">
        <v>2.6331399999999998E-2</v>
      </c>
      <c r="M75" s="108">
        <v>6.9002000000000008E-2</v>
      </c>
      <c r="N75" s="149">
        <f t="shared" si="12"/>
        <v>1.3505969857114896E-2</v>
      </c>
      <c r="O75" s="143">
        <f t="shared" si="14"/>
        <v>1.6205215066422602</v>
      </c>
      <c r="P75" s="200"/>
    </row>
    <row r="76" spans="2:16" x14ac:dyDescent="0.25">
      <c r="B76" s="22"/>
      <c r="C76" s="109" t="s">
        <v>49</v>
      </c>
      <c r="D76" s="110"/>
      <c r="E76" s="135">
        <v>0.23487979999999997</v>
      </c>
      <c r="F76" s="108">
        <v>0.86781130000000029</v>
      </c>
      <c r="G76" s="149">
        <f t="shared" si="11"/>
        <v>6.2075200286123053E-2</v>
      </c>
      <c r="H76" s="143">
        <f t="shared" si="13"/>
        <v>2.6947038442641742</v>
      </c>
      <c r="I76" s="3"/>
      <c r="J76" s="109" t="s">
        <v>62</v>
      </c>
      <c r="K76" s="110"/>
      <c r="L76" s="135">
        <v>0.16869019999999993</v>
      </c>
      <c r="M76" s="108">
        <v>1.19434E-2</v>
      </c>
      <c r="N76" s="149">
        <f t="shared" si="12"/>
        <v>2.3377177529849283E-3</v>
      </c>
      <c r="O76" s="143">
        <f t="shared" si="14"/>
        <v>-0.92919920659291411</v>
      </c>
      <c r="P76" s="200"/>
    </row>
    <row r="77" spans="2:16" x14ac:dyDescent="0.25">
      <c r="B77" s="22"/>
      <c r="C77" s="109" t="s">
        <v>67</v>
      </c>
      <c r="D77" s="110"/>
      <c r="E77" s="135">
        <v>1.3472785499999995</v>
      </c>
      <c r="F77" s="108">
        <v>0.72794955999999955</v>
      </c>
      <c r="G77" s="149">
        <f t="shared" si="11"/>
        <v>5.2070783977110124E-2</v>
      </c>
      <c r="H77" s="143">
        <f t="shared" si="13"/>
        <v>-0.45968889655372325</v>
      </c>
      <c r="I77" s="3"/>
      <c r="J77" s="109" t="s">
        <v>50</v>
      </c>
      <c r="K77" s="110"/>
      <c r="L77" s="135">
        <v>0.26012459999999998</v>
      </c>
      <c r="M77" s="108"/>
      <c r="N77" s="149">
        <f t="shared" si="12"/>
        <v>0</v>
      </c>
      <c r="O77" s="143">
        <f t="shared" si="14"/>
        <v>-1</v>
      </c>
      <c r="P77" s="25"/>
    </row>
    <row r="78" spans="2:16" x14ac:dyDescent="0.25">
      <c r="B78" s="22"/>
      <c r="C78" s="109" t="s">
        <v>47</v>
      </c>
      <c r="D78" s="110"/>
      <c r="E78" s="135">
        <v>0.37213310000000016</v>
      </c>
      <c r="F78" s="108">
        <v>0.41413384999999991</v>
      </c>
      <c r="G78" s="149">
        <f t="shared" si="11"/>
        <v>2.9623308297567947E-2</v>
      </c>
      <c r="H78" s="143">
        <f t="shared" si="13"/>
        <v>0.1128648593742394</v>
      </c>
      <c r="I78" s="3"/>
      <c r="J78" s="109" t="s">
        <v>138</v>
      </c>
      <c r="K78" s="110"/>
      <c r="L78" s="135">
        <v>3.9211000000000003E-3</v>
      </c>
      <c r="M78" s="108"/>
      <c r="N78" s="149">
        <f t="shared" si="12"/>
        <v>0</v>
      </c>
      <c r="O78" s="143">
        <f t="shared" si="14"/>
        <v>-1</v>
      </c>
      <c r="P78" s="25"/>
    </row>
    <row r="79" spans="2:16" x14ac:dyDescent="0.25">
      <c r="B79" s="22"/>
      <c r="C79" s="109" t="s">
        <v>50</v>
      </c>
      <c r="D79" s="110"/>
      <c r="E79" s="135">
        <v>0.28889926000000005</v>
      </c>
      <c r="F79" s="108">
        <v>0.38199929999999988</v>
      </c>
      <c r="G79" s="149">
        <f t="shared" si="11"/>
        <v>2.7324699570815441E-2</v>
      </c>
      <c r="H79" s="143">
        <f t="shared" si="13"/>
        <v>0.32225780017574235</v>
      </c>
      <c r="I79" s="3"/>
      <c r="J79" s="109" t="s">
        <v>63</v>
      </c>
      <c r="K79" s="110"/>
      <c r="L79" s="135">
        <v>1.9845000000000002E-3</v>
      </c>
      <c r="M79" s="108"/>
      <c r="N79" s="149">
        <f t="shared" si="12"/>
        <v>0</v>
      </c>
      <c r="O79" s="143">
        <f t="shared" si="14"/>
        <v>-1</v>
      </c>
      <c r="P79" s="25"/>
    </row>
    <row r="80" spans="2:16" x14ac:dyDescent="0.25">
      <c r="B80" s="22"/>
      <c r="C80" s="109" t="s">
        <v>70</v>
      </c>
      <c r="D80" s="110"/>
      <c r="E80" s="135">
        <v>2.2415455999999945</v>
      </c>
      <c r="F80" s="108">
        <v>0.27611699999999983</v>
      </c>
      <c r="G80" s="149">
        <f t="shared" si="11"/>
        <v>1.9750858369098699E-2</v>
      </c>
      <c r="H80" s="143">
        <f t="shared" si="13"/>
        <v>-0.87681847739345542</v>
      </c>
      <c r="I80" s="3"/>
      <c r="J80" s="109" t="s">
        <v>67</v>
      </c>
      <c r="K80" s="110"/>
      <c r="L80" s="135">
        <v>9.5148999999999997E-3</v>
      </c>
      <c r="M80" s="108"/>
      <c r="N80" s="149">
        <f t="shared" si="12"/>
        <v>0</v>
      </c>
      <c r="O80" s="143">
        <f t="shared" si="14"/>
        <v>-1</v>
      </c>
      <c r="P80" s="25"/>
    </row>
    <row r="81" spans="2:16" x14ac:dyDescent="0.25">
      <c r="B81" s="22"/>
      <c r="C81" s="109" t="s">
        <v>139</v>
      </c>
      <c r="D81" s="110"/>
      <c r="E81" s="135">
        <v>3.3430839999999993</v>
      </c>
      <c r="F81" s="108">
        <v>0.18673960000000001</v>
      </c>
      <c r="G81" s="149">
        <f t="shared" si="11"/>
        <v>1.3357625178826896E-2</v>
      </c>
      <c r="H81" s="143">
        <f t="shared" si="13"/>
        <v>-0.9441415172337877</v>
      </c>
      <c r="I81" s="3"/>
      <c r="J81" s="109" t="s">
        <v>140</v>
      </c>
      <c r="K81" s="110"/>
      <c r="L81" s="135">
        <v>2.5634999999999998E-3</v>
      </c>
      <c r="M81" s="108"/>
      <c r="N81" s="149">
        <f t="shared" si="12"/>
        <v>0</v>
      </c>
      <c r="O81" s="143">
        <f t="shared" si="14"/>
        <v>-1</v>
      </c>
      <c r="P81" s="25"/>
    </row>
    <row r="82" spans="2:16" x14ac:dyDescent="0.25">
      <c r="B82" s="22"/>
      <c r="C82" s="109" t="s">
        <v>44</v>
      </c>
      <c r="D82" s="110"/>
      <c r="E82" s="135">
        <v>0.165357</v>
      </c>
      <c r="F82" s="108">
        <v>0.153944</v>
      </c>
      <c r="G82" s="149">
        <f t="shared" si="11"/>
        <v>1.101173104434907E-2</v>
      </c>
      <c r="H82" s="143">
        <f t="shared" si="13"/>
        <v>-6.9020362004632463E-2</v>
      </c>
      <c r="I82" s="3"/>
      <c r="J82" s="109" t="s">
        <v>52</v>
      </c>
      <c r="K82" s="110"/>
      <c r="L82" s="135">
        <v>2.9843999999999999E-3</v>
      </c>
      <c r="M82" s="108"/>
      <c r="N82" s="149">
        <f t="shared" si="12"/>
        <v>0</v>
      </c>
      <c r="O82" s="143">
        <f t="shared" si="14"/>
        <v>-1</v>
      </c>
      <c r="P82" s="25"/>
    </row>
    <row r="83" spans="2:16" x14ac:dyDescent="0.25">
      <c r="B83" s="22"/>
      <c r="C83" s="109" t="s">
        <v>51</v>
      </c>
      <c r="D83" s="110"/>
      <c r="E83" s="135">
        <v>0.42666370000000003</v>
      </c>
      <c r="F83" s="108">
        <v>0.14787929999999999</v>
      </c>
      <c r="G83" s="149">
        <f t="shared" si="11"/>
        <v>1.0577918454935621E-2</v>
      </c>
      <c r="H83" s="143">
        <f t="shared" si="13"/>
        <v>-0.65340548070998317</v>
      </c>
      <c r="I83" s="3"/>
      <c r="J83" s="109" t="s">
        <v>141</v>
      </c>
      <c r="K83" s="110"/>
      <c r="L83" s="135">
        <v>2.758E-3</v>
      </c>
      <c r="M83" s="108"/>
      <c r="N83" s="149">
        <f t="shared" si="12"/>
        <v>0</v>
      </c>
      <c r="O83" s="143">
        <f t="shared" si="14"/>
        <v>-1</v>
      </c>
      <c r="P83" s="25"/>
    </row>
    <row r="84" spans="2:16" x14ac:dyDescent="0.25">
      <c r="B84" s="22"/>
      <c r="C84" s="109" t="s">
        <v>56</v>
      </c>
      <c r="D84" s="110"/>
      <c r="E84" s="135">
        <v>0.17649479999999998</v>
      </c>
      <c r="F84" s="108">
        <v>0.12726290000000001</v>
      </c>
      <c r="G84" s="149">
        <f t="shared" si="11"/>
        <v>9.10321173104435E-3</v>
      </c>
      <c r="H84" s="143">
        <f t="shared" si="13"/>
        <v>-0.27894249575624874</v>
      </c>
      <c r="I84" s="3"/>
      <c r="J84" s="109" t="s">
        <v>48</v>
      </c>
      <c r="K84" s="110"/>
      <c r="L84" s="135">
        <v>7.3596900000000007E-2</v>
      </c>
      <c r="M84" s="108"/>
      <c r="N84" s="149">
        <f t="shared" si="12"/>
        <v>0</v>
      </c>
      <c r="O84" s="143">
        <f t="shared" si="14"/>
        <v>-1</v>
      </c>
      <c r="P84" s="25"/>
    </row>
    <row r="85" spans="2:16" x14ac:dyDescent="0.25">
      <c r="B85" s="22"/>
      <c r="C85" s="109" t="s">
        <v>75</v>
      </c>
      <c r="D85" s="110"/>
      <c r="E85" s="135">
        <v>0.26875669999999996</v>
      </c>
      <c r="F85" s="108">
        <v>8.821390000000004E-2</v>
      </c>
      <c r="G85" s="149">
        <f t="shared" si="11"/>
        <v>6.3100071530758249E-3</v>
      </c>
      <c r="H85" s="143">
        <f t="shared" si="13"/>
        <v>-0.67177041539801596</v>
      </c>
      <c r="I85" s="3"/>
      <c r="J85" s="109" t="s">
        <v>60</v>
      </c>
      <c r="K85" s="110"/>
      <c r="L85" s="135">
        <v>1.0188E-3</v>
      </c>
      <c r="M85" s="108"/>
      <c r="N85" s="149">
        <f t="shared" si="12"/>
        <v>0</v>
      </c>
      <c r="O85" s="143">
        <f t="shared" si="14"/>
        <v>-1</v>
      </c>
      <c r="P85" s="25"/>
    </row>
    <row r="86" spans="2:16" x14ac:dyDescent="0.25">
      <c r="B86" s="22"/>
      <c r="C86" s="109" t="s">
        <v>69</v>
      </c>
      <c r="D86" s="110"/>
      <c r="E86" s="135">
        <v>5.3020000000000003E-3</v>
      </c>
      <c r="F86" s="108">
        <v>7.8499299999999994E-2</v>
      </c>
      <c r="G86" s="149">
        <f t="shared" si="11"/>
        <v>5.6151144492131606E-3</v>
      </c>
      <c r="H86" s="143">
        <f t="shared" si="13"/>
        <v>13.805601659751035</v>
      </c>
      <c r="I86" s="3"/>
      <c r="J86" s="109" t="s">
        <v>58</v>
      </c>
      <c r="K86" s="110"/>
      <c r="L86" s="135">
        <v>0.34683269999999999</v>
      </c>
      <c r="M86" s="108"/>
      <c r="N86" s="149">
        <f t="shared" si="12"/>
        <v>0</v>
      </c>
      <c r="O86" s="143">
        <f t="shared" si="14"/>
        <v>-1</v>
      </c>
      <c r="P86" s="25"/>
    </row>
    <row r="87" spans="2:16" x14ac:dyDescent="0.25">
      <c r="B87" s="22"/>
      <c r="C87" s="109" t="s">
        <v>59</v>
      </c>
      <c r="D87" s="118"/>
      <c r="E87" s="135">
        <v>5.0000000000000001E-3</v>
      </c>
      <c r="F87" s="108">
        <v>7.5000000000000011E-2</v>
      </c>
      <c r="G87" s="149">
        <f t="shared" si="11"/>
        <v>5.3648068669527905E-3</v>
      </c>
      <c r="H87" s="143">
        <f t="shared" si="13"/>
        <v>14.000000000000002</v>
      </c>
      <c r="I87" s="3"/>
      <c r="J87" s="109" t="s">
        <v>134</v>
      </c>
      <c r="K87" s="118"/>
      <c r="L87" s="135">
        <v>3.4892999999999999E-3</v>
      </c>
      <c r="M87" s="108"/>
      <c r="N87" s="149">
        <f t="shared" si="12"/>
        <v>0</v>
      </c>
      <c r="O87" s="143">
        <f t="shared" si="14"/>
        <v>-1</v>
      </c>
      <c r="P87" s="25"/>
    </row>
    <row r="88" spans="2:16" x14ac:dyDescent="0.25">
      <c r="B88" s="22"/>
      <c r="C88" s="109" t="s">
        <v>42</v>
      </c>
      <c r="D88" s="110"/>
      <c r="E88" s="135">
        <v>5.3183100000000004E-2</v>
      </c>
      <c r="F88" s="108">
        <v>7.3737999999999998E-2</v>
      </c>
      <c r="G88" s="149">
        <f t="shared" si="11"/>
        <v>5.2745350500715306E-3</v>
      </c>
      <c r="H88" s="143">
        <f t="shared" si="13"/>
        <v>0.38649307768821295</v>
      </c>
      <c r="I88" s="3"/>
      <c r="J88" s="109"/>
      <c r="K88" s="110"/>
      <c r="L88" s="135"/>
      <c r="M88" s="108"/>
      <c r="N88" s="149">
        <f t="shared" si="12"/>
        <v>0</v>
      </c>
      <c r="O88" s="143" t="str">
        <f t="shared" si="14"/>
        <v xml:space="preserve"> - </v>
      </c>
      <c r="P88" s="25"/>
    </row>
    <row r="89" spans="2:16" x14ac:dyDescent="0.25">
      <c r="B89" s="22"/>
      <c r="C89" s="113" t="s">
        <v>54</v>
      </c>
      <c r="D89" s="114"/>
      <c r="E89" s="147">
        <f>+E90-SUM(E72:E88)</f>
        <v>4.2789017699999974</v>
      </c>
      <c r="F89" s="116">
        <f>+F90-SUM(F72:F88)</f>
        <v>0.64809359000000377</v>
      </c>
      <c r="G89" s="150">
        <f>+F89/F$90</f>
        <v>4.6358625894134746E-2</v>
      </c>
      <c r="H89" s="148">
        <f t="shared" si="13"/>
        <v>-0.84853739935235661</v>
      </c>
      <c r="I89" s="3"/>
      <c r="J89" s="113" t="s">
        <v>54</v>
      </c>
      <c r="K89" s="114"/>
      <c r="L89" s="147">
        <f>+L90-SUM(L72:L88)</f>
        <v>4.4369999999993581E-4</v>
      </c>
      <c r="M89" s="116">
        <f>+M90-SUM(M72:M88)</f>
        <v>-1.7029999999973455E-4</v>
      </c>
      <c r="N89" s="150">
        <f>+M89/M$90</f>
        <v>-3.3333333333281375E-5</v>
      </c>
      <c r="O89" s="148">
        <f t="shared" si="14"/>
        <v>-1.3838178949735389</v>
      </c>
      <c r="P89" s="25"/>
    </row>
    <row r="90" spans="2:16" x14ac:dyDescent="0.25">
      <c r="B90" s="22"/>
      <c r="C90" s="121" t="s">
        <v>3</v>
      </c>
      <c r="D90" s="122"/>
      <c r="E90" s="107">
        <f>+H12</f>
        <v>37.9</v>
      </c>
      <c r="F90" s="107">
        <f>+I12</f>
        <v>13.98</v>
      </c>
      <c r="G90" s="81">
        <f>+F90/F$90</f>
        <v>1</v>
      </c>
      <c r="H90" s="123">
        <f t="shared" si="13"/>
        <v>-0.63113456464379947</v>
      </c>
      <c r="I90" s="8"/>
      <c r="J90" s="121" t="s">
        <v>14</v>
      </c>
      <c r="K90" s="122"/>
      <c r="L90" s="107">
        <f>+H22</f>
        <v>6.45</v>
      </c>
      <c r="M90" s="107">
        <f>+I22</f>
        <v>5.109</v>
      </c>
      <c r="N90" s="81">
        <f>+M90/M$90</f>
        <v>1</v>
      </c>
      <c r="O90" s="123">
        <f t="shared" si="14"/>
        <v>-0.20790697674418612</v>
      </c>
      <c r="P90" s="25"/>
    </row>
    <row r="91" spans="2:16" x14ac:dyDescent="0.25">
      <c r="B91" s="22"/>
      <c r="C91" s="89" t="s">
        <v>33</v>
      </c>
      <c r="D91" s="8"/>
      <c r="E91" s="34"/>
      <c r="F91" s="8"/>
      <c r="G91" s="8"/>
      <c r="H91" s="8"/>
      <c r="I91" s="8"/>
      <c r="J91" s="89" t="s">
        <v>33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65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3" t="s">
        <v>40</v>
      </c>
      <c r="D98" s="253"/>
      <c r="E98" s="253"/>
      <c r="F98" s="253"/>
      <c r="G98" s="253"/>
      <c r="H98" s="253"/>
      <c r="I98" s="8"/>
      <c r="J98" s="253" t="s">
        <v>41</v>
      </c>
      <c r="K98" s="253"/>
      <c r="L98" s="253"/>
      <c r="M98" s="253"/>
      <c r="N98" s="253"/>
      <c r="O98" s="253"/>
      <c r="P98" s="25"/>
    </row>
    <row r="99" spans="2:16" x14ac:dyDescent="0.25">
      <c r="B99" s="22"/>
      <c r="C99" s="254" t="s">
        <v>24</v>
      </c>
      <c r="D99" s="254"/>
      <c r="E99" s="254"/>
      <c r="F99" s="254"/>
      <c r="G99" s="254"/>
      <c r="H99" s="254"/>
      <c r="I99" s="8"/>
      <c r="J99" s="254" t="s">
        <v>24</v>
      </c>
      <c r="K99" s="254"/>
      <c r="L99" s="254"/>
      <c r="M99" s="254"/>
      <c r="N99" s="254"/>
      <c r="O99" s="254"/>
      <c r="P99" s="25"/>
    </row>
    <row r="100" spans="2:16" x14ac:dyDescent="0.25">
      <c r="B100" s="22"/>
      <c r="C100" s="250" t="s">
        <v>66</v>
      </c>
      <c r="D100" s="251"/>
      <c r="E100" s="84">
        <v>2015</v>
      </c>
      <c r="F100" s="85">
        <v>2016</v>
      </c>
      <c r="G100" s="85" t="s">
        <v>20</v>
      </c>
      <c r="H100" s="85" t="s">
        <v>21</v>
      </c>
      <c r="I100" s="8"/>
      <c r="J100" s="250" t="s">
        <v>66</v>
      </c>
      <c r="K100" s="251"/>
      <c r="L100" s="84">
        <v>2015</v>
      </c>
      <c r="M100" s="85">
        <v>2016</v>
      </c>
      <c r="N100" s="85" t="s">
        <v>20</v>
      </c>
      <c r="O100" s="85" t="s">
        <v>21</v>
      </c>
      <c r="P100" s="25"/>
    </row>
    <row r="101" spans="2:16" x14ac:dyDescent="0.25">
      <c r="B101" s="22"/>
      <c r="C101" s="129" t="str">
        <f>+C72</f>
        <v>México</v>
      </c>
      <c r="D101" s="153"/>
      <c r="E101" s="134">
        <f t="shared" ref="E101:F101" si="15">+E72</f>
        <v>14.633222300000009</v>
      </c>
      <c r="F101" s="119">
        <f t="shared" si="15"/>
        <v>3.0306307000000006</v>
      </c>
      <c r="G101" s="154">
        <f>+F101/F101</f>
        <v>1</v>
      </c>
      <c r="H101" s="142">
        <f>IFERROR(F101/E101-1," - ")</f>
        <v>-0.79289382489596982</v>
      </c>
      <c r="I101" s="8"/>
      <c r="J101" s="129" t="str">
        <f>+J72</f>
        <v>Colombia</v>
      </c>
      <c r="K101" s="153"/>
      <c r="L101" s="134">
        <f t="shared" ref="L101:M101" si="16">+L72</f>
        <v>4.0691332999999998</v>
      </c>
      <c r="M101" s="119">
        <f t="shared" si="16"/>
        <v>4.5424207000000001</v>
      </c>
      <c r="N101" s="154">
        <f>+M101/M101</f>
        <v>1</v>
      </c>
      <c r="O101" s="142">
        <f>IFERROR(M101/L101-1," - ")</f>
        <v>0.11631159883604703</v>
      </c>
      <c r="P101" s="25"/>
    </row>
    <row r="102" spans="2:16" x14ac:dyDescent="0.25">
      <c r="B102" s="22"/>
      <c r="C102" s="109" t="s">
        <v>116</v>
      </c>
      <c r="D102" s="110"/>
      <c r="E102" s="111">
        <v>13.635328600000005</v>
      </c>
      <c r="F102" s="108">
        <v>2.1441247000000003</v>
      </c>
      <c r="G102" s="149">
        <f>+F102/F101</f>
        <v>0.70748464997731331</v>
      </c>
      <c r="H102" s="143">
        <f t="shared" ref="H102:H112" si="17">IFERROR(F102/E102-1," - ")</f>
        <v>-0.84275225314335289</v>
      </c>
      <c r="I102" s="8"/>
      <c r="J102" s="109" t="s">
        <v>109</v>
      </c>
      <c r="K102" s="110"/>
      <c r="L102" s="111">
        <v>4.0691333000000007</v>
      </c>
      <c r="M102" s="108">
        <v>4.5424206999999992</v>
      </c>
      <c r="N102" s="149">
        <f>+M102/M101</f>
        <v>0.99999999999999978</v>
      </c>
      <c r="O102" s="143">
        <f t="shared" ref="O102:O112" si="18">IFERROR(M102/L102-1," - ")</f>
        <v>0.11631159883604658</v>
      </c>
      <c r="P102" s="25"/>
    </row>
    <row r="103" spans="2:16" x14ac:dyDescent="0.25">
      <c r="B103" s="22"/>
      <c r="C103" s="109" t="s">
        <v>129</v>
      </c>
      <c r="D103" s="110"/>
      <c r="E103" s="111">
        <v>5.4913499999999997E-2</v>
      </c>
      <c r="F103" s="108">
        <v>0.59093840000000009</v>
      </c>
      <c r="G103" s="149">
        <f>+F103/F101</f>
        <v>0.19498858768902458</v>
      </c>
      <c r="H103" s="143">
        <f t="shared" si="17"/>
        <v>9.7612590710845257</v>
      </c>
      <c r="I103" s="8"/>
      <c r="J103" s="109"/>
      <c r="K103" s="110"/>
      <c r="L103" s="111"/>
      <c r="M103" s="108"/>
      <c r="N103" s="149">
        <f>+M103/M101</f>
        <v>0</v>
      </c>
      <c r="O103" s="143" t="str">
        <f t="shared" si="18"/>
        <v xml:space="preserve"> - </v>
      </c>
      <c r="P103" s="25"/>
    </row>
    <row r="104" spans="2:16" x14ac:dyDescent="0.25">
      <c r="B104" s="22"/>
      <c r="C104" s="109" t="s">
        <v>130</v>
      </c>
      <c r="D104" s="110"/>
      <c r="E104" s="111">
        <v>0.8014886</v>
      </c>
      <c r="F104" s="108">
        <v>0.16443730000000001</v>
      </c>
      <c r="G104" s="149">
        <f>+F104/F101</f>
        <v>5.4258441980410209E-2</v>
      </c>
      <c r="H104" s="143">
        <f t="shared" si="17"/>
        <v>-0.79483513552157825</v>
      </c>
      <c r="I104" s="8"/>
      <c r="J104" s="109"/>
      <c r="K104" s="110"/>
      <c r="L104" s="111"/>
      <c r="M104" s="108"/>
      <c r="N104" s="149">
        <f>+M104/M101</f>
        <v>0</v>
      </c>
      <c r="O104" s="143" t="str">
        <f t="shared" si="18"/>
        <v xml:space="preserve"> - </v>
      </c>
      <c r="P104" s="25"/>
    </row>
    <row r="105" spans="2:16" x14ac:dyDescent="0.25">
      <c r="B105" s="22"/>
      <c r="C105" s="129" t="str">
        <f>+C73</f>
        <v>Hong Kong</v>
      </c>
      <c r="D105" s="153"/>
      <c r="E105" s="134">
        <f t="shared" ref="E105:F105" si="19">+E73</f>
        <v>2.9035344000000007</v>
      </c>
      <c r="F105" s="119">
        <f t="shared" si="19"/>
        <v>2.9696737000000022</v>
      </c>
      <c r="G105" s="154">
        <f>+F105/F105</f>
        <v>1</v>
      </c>
      <c r="H105" s="142">
        <f t="shared" si="17"/>
        <v>2.2778893199957073E-2</v>
      </c>
      <c r="I105" s="8"/>
      <c r="J105" s="129" t="str">
        <f>+J73</f>
        <v>Estados Unidos</v>
      </c>
      <c r="K105" s="153"/>
      <c r="L105" s="134">
        <f>+L73</f>
        <v>0.59867330000000007</v>
      </c>
      <c r="M105" s="119">
        <f>+M73</f>
        <v>0.32938009999999995</v>
      </c>
      <c r="N105" s="154">
        <f>+M105/M105</f>
        <v>1</v>
      </c>
      <c r="O105" s="142">
        <f t="shared" si="18"/>
        <v>-0.44981661951518481</v>
      </c>
      <c r="P105" s="25"/>
    </row>
    <row r="106" spans="2:16" x14ac:dyDescent="0.25">
      <c r="B106" s="22"/>
      <c r="C106" s="93" t="s">
        <v>101</v>
      </c>
      <c r="D106" s="110"/>
      <c r="E106" s="111">
        <v>1.3331608999999991</v>
      </c>
      <c r="F106" s="108">
        <v>2.1496611000000008</v>
      </c>
      <c r="G106" s="149">
        <f>+F106/F105</f>
        <v>0.72387114449644729</v>
      </c>
      <c r="H106" s="143">
        <f t="shared" si="17"/>
        <v>0.61245435565954742</v>
      </c>
      <c r="I106" s="8"/>
      <c r="J106" s="109" t="s">
        <v>30</v>
      </c>
      <c r="K106" s="110"/>
      <c r="L106" s="111">
        <v>0.59394960000000008</v>
      </c>
      <c r="M106" s="108">
        <v>0.32938010000000001</v>
      </c>
      <c r="N106" s="149">
        <f>+M106/M105</f>
        <v>1.0000000000000002</v>
      </c>
      <c r="O106" s="143">
        <f t="shared" si="18"/>
        <v>-0.44544099364659906</v>
      </c>
      <c r="P106" s="25"/>
    </row>
    <row r="107" spans="2:16" x14ac:dyDescent="0.25">
      <c r="B107" s="22"/>
      <c r="C107" s="109" t="s">
        <v>108</v>
      </c>
      <c r="D107" s="110"/>
      <c r="E107" s="111">
        <v>1.3133948000000004</v>
      </c>
      <c r="F107" s="108">
        <v>0.73784730000000009</v>
      </c>
      <c r="G107" s="149">
        <f>+F107/F105</f>
        <v>0.24846073156118112</v>
      </c>
      <c r="H107" s="143">
        <f t="shared" si="17"/>
        <v>-0.43821362776828421</v>
      </c>
      <c r="I107" s="8"/>
      <c r="J107" s="109" t="s">
        <v>109</v>
      </c>
      <c r="K107" s="110"/>
      <c r="L107" s="111">
        <v>4.7236999999999999E-3</v>
      </c>
      <c r="M107" s="108"/>
      <c r="N107" s="149">
        <f>+M107/M105</f>
        <v>0</v>
      </c>
      <c r="O107" s="143">
        <f t="shared" si="18"/>
        <v>-1</v>
      </c>
      <c r="P107" s="25"/>
    </row>
    <row r="108" spans="2:16" x14ac:dyDescent="0.25">
      <c r="B108" s="22"/>
      <c r="C108" s="113" t="s">
        <v>149</v>
      </c>
      <c r="D108" s="114"/>
      <c r="E108" s="115">
        <v>0.25403000000000003</v>
      </c>
      <c r="F108" s="116">
        <v>8.187330000000001E-2</v>
      </c>
      <c r="G108" s="149">
        <f>+F108/F105</f>
        <v>2.7569796641294279E-2</v>
      </c>
      <c r="H108" s="143">
        <f t="shared" si="17"/>
        <v>-0.67770223989292599</v>
      </c>
      <c r="I108" s="8"/>
      <c r="J108" s="113"/>
      <c r="K108" s="114"/>
      <c r="L108" s="115"/>
      <c r="M108" s="116"/>
      <c r="N108" s="149">
        <f>+M108/M105</f>
        <v>0</v>
      </c>
      <c r="O108" s="143" t="str">
        <f t="shared" si="18"/>
        <v xml:space="preserve"> - </v>
      </c>
      <c r="P108" s="25"/>
    </row>
    <row r="109" spans="2:16" x14ac:dyDescent="0.25">
      <c r="B109" s="22"/>
      <c r="C109" s="131" t="str">
        <f>+C74</f>
        <v>Estados Unidos</v>
      </c>
      <c r="D109" s="166"/>
      <c r="E109" s="134">
        <f t="shared" ref="E109:F109" si="20">+E74</f>
        <v>6.2785270200000012</v>
      </c>
      <c r="F109" s="119">
        <f t="shared" si="20"/>
        <v>2.8217672999999968</v>
      </c>
      <c r="G109" s="142">
        <f>+F109/F109</f>
        <v>1</v>
      </c>
      <c r="H109" s="142">
        <f t="shared" si="17"/>
        <v>-0.55056858224686023</v>
      </c>
      <c r="I109" s="8"/>
      <c r="J109" s="129" t="str">
        <f>+J74</f>
        <v>Canadá</v>
      </c>
      <c r="K109" s="167"/>
      <c r="L109" s="134">
        <f>+L74</f>
        <v>0.87793940000000015</v>
      </c>
      <c r="M109" s="119">
        <f>+M74</f>
        <v>0.15642410000000001</v>
      </c>
      <c r="N109" s="142">
        <f>+M109/M109</f>
        <v>1</v>
      </c>
      <c r="O109" s="142">
        <f t="shared" si="18"/>
        <v>-0.82182813529043119</v>
      </c>
      <c r="P109" s="25"/>
    </row>
    <row r="110" spans="2:16" x14ac:dyDescent="0.25">
      <c r="B110" s="22"/>
      <c r="C110" s="109" t="s">
        <v>128</v>
      </c>
      <c r="D110" s="110"/>
      <c r="E110" s="111"/>
      <c r="F110" s="108">
        <v>0.91184640000000006</v>
      </c>
      <c r="G110" s="143">
        <f>+F110/F109</f>
        <v>0.32314727015229111</v>
      </c>
      <c r="H110" s="143" t="str">
        <f t="shared" si="17"/>
        <v xml:space="preserve"> - </v>
      </c>
      <c r="I110" s="8"/>
      <c r="J110" s="109" t="s">
        <v>30</v>
      </c>
      <c r="K110" s="110"/>
      <c r="L110" s="111">
        <v>0.87793940000000015</v>
      </c>
      <c r="M110" s="108">
        <v>0.15642410000000001</v>
      </c>
      <c r="N110" s="143">
        <f>+M110/M109</f>
        <v>1</v>
      </c>
      <c r="O110" s="143">
        <f t="shared" si="18"/>
        <v>-0.82182813529043119</v>
      </c>
      <c r="P110" s="25"/>
    </row>
    <row r="111" spans="2:16" x14ac:dyDescent="0.25">
      <c r="B111" s="22"/>
      <c r="C111" s="109" t="s">
        <v>104</v>
      </c>
      <c r="D111" s="110"/>
      <c r="E111" s="111"/>
      <c r="F111" s="108">
        <v>0.51128890000000005</v>
      </c>
      <c r="G111" s="143">
        <f>+F111/F109</f>
        <v>0.18119456554762706</v>
      </c>
      <c r="H111" s="143" t="str">
        <f t="shared" si="17"/>
        <v xml:space="preserve"> - </v>
      </c>
      <c r="I111" s="8"/>
      <c r="J111" s="109"/>
      <c r="K111" s="110"/>
      <c r="L111" s="111"/>
      <c r="M111" s="108"/>
      <c r="N111" s="143">
        <f>+M111/M109</f>
        <v>0</v>
      </c>
      <c r="O111" s="143" t="str">
        <f t="shared" si="18"/>
        <v xml:space="preserve"> - </v>
      </c>
      <c r="P111" s="25"/>
    </row>
    <row r="112" spans="2:16" x14ac:dyDescent="0.25">
      <c r="B112" s="22"/>
      <c r="C112" s="113" t="s">
        <v>116</v>
      </c>
      <c r="D112" s="26"/>
      <c r="E112" s="115">
        <v>3.9574508999999951</v>
      </c>
      <c r="F112" s="116">
        <v>0.4686766</v>
      </c>
      <c r="G112" s="148">
        <f>+F112/F109</f>
        <v>0.16609328487150607</v>
      </c>
      <c r="H112" s="148">
        <f t="shared" si="17"/>
        <v>-0.8815710891068792</v>
      </c>
      <c r="I112" s="8"/>
      <c r="J112" s="113"/>
      <c r="K112" s="114"/>
      <c r="L112" s="115"/>
      <c r="M112" s="116"/>
      <c r="N112" s="148">
        <f>+M112/M109</f>
        <v>0</v>
      </c>
      <c r="O112" s="148" t="str">
        <f t="shared" si="18"/>
        <v xml:space="preserve"> - </v>
      </c>
      <c r="P112" s="25"/>
    </row>
    <row r="113" spans="2:16" x14ac:dyDescent="0.25">
      <c r="B113" s="22"/>
      <c r="C113" s="89" t="s">
        <v>33</v>
      </c>
      <c r="D113" s="8"/>
      <c r="E113" s="34"/>
      <c r="F113" s="8"/>
      <c r="G113" s="8"/>
      <c r="H113" s="8"/>
      <c r="I113" s="8"/>
      <c r="J113" s="89" t="s">
        <v>33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06:M107">
    <sortCondition descending="1" ref="M106:M107"/>
  </sortState>
  <mergeCells count="25">
    <mergeCell ref="C38:D38"/>
    <mergeCell ref="J38:K38"/>
    <mergeCell ref="C33:O35"/>
    <mergeCell ref="C36:H36"/>
    <mergeCell ref="J36:O36"/>
    <mergeCell ref="C37:H37"/>
    <mergeCell ref="J37:O37"/>
    <mergeCell ref="F10:L10"/>
    <mergeCell ref="F11:G11"/>
    <mergeCell ref="B1:P1"/>
    <mergeCell ref="C7:O8"/>
    <mergeCell ref="F9:L9"/>
    <mergeCell ref="C66:O68"/>
    <mergeCell ref="C69:H69"/>
    <mergeCell ref="J69:O69"/>
    <mergeCell ref="C70:H70"/>
    <mergeCell ref="J70:O70"/>
    <mergeCell ref="C100:D100"/>
    <mergeCell ref="J100:K100"/>
    <mergeCell ref="C71:D71"/>
    <mergeCell ref="J71:K71"/>
    <mergeCell ref="C98:H98"/>
    <mergeCell ref="J98:O98"/>
    <mergeCell ref="C99:H99"/>
    <mergeCell ref="J99:O9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selection activeCell="C13" sqref="C13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8" t="s">
        <v>156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ht="15" customHeight="1" x14ac:dyDescent="0.25">
      <c r="B7" s="22"/>
      <c r="C7" s="255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US$ 65.5 millones, disminuyendo en -17.8% respecto al 2015. De otro lado el 36.1% de estas exportaciones fueron de tipo Tradicional en tanto las exportaciones No Tradicional representaron el 63.9%.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"/>
    </row>
    <row r="8" spans="2:16" x14ac:dyDescent="0.25">
      <c r="B8" s="22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"/>
    </row>
    <row r="9" spans="2:16" x14ac:dyDescent="0.25">
      <c r="B9" s="22"/>
      <c r="C9" s="8"/>
      <c r="D9" s="8"/>
      <c r="E9" s="8"/>
      <c r="F9" s="256" t="s">
        <v>25</v>
      </c>
      <c r="G9" s="256"/>
      <c r="H9" s="256"/>
      <c r="I9" s="256"/>
      <c r="J9" s="256"/>
      <c r="K9" s="256"/>
      <c r="L9" s="256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7" t="s">
        <v>24</v>
      </c>
      <c r="G10" s="257"/>
      <c r="H10" s="257"/>
      <c r="I10" s="257"/>
      <c r="J10" s="257"/>
      <c r="K10" s="257"/>
      <c r="L10" s="257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12</v>
      </c>
      <c r="G11" s="251"/>
      <c r="H11" s="84">
        <v>2015</v>
      </c>
      <c r="I11" s="85">
        <v>2016</v>
      </c>
      <c r="J11" s="85" t="s">
        <v>20</v>
      </c>
      <c r="K11" s="85" t="s">
        <v>21</v>
      </c>
      <c r="L11" s="85" t="s">
        <v>22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3" t="s">
        <v>3</v>
      </c>
      <c r="G12" s="74"/>
      <c r="H12" s="86">
        <v>48.142000000000003</v>
      </c>
      <c r="I12" s="87">
        <v>41.878</v>
      </c>
      <c r="J12" s="75">
        <f t="shared" ref="J12:J27" si="0">IFERROR(I12/I$27, " - ")</f>
        <v>0.63895881967013013</v>
      </c>
      <c r="K12" s="76">
        <f>IFERROR(I12/H12-1," - ")</f>
        <v>-0.13011507623281127</v>
      </c>
      <c r="L12" s="77">
        <f>IFERROR(I12-H12, " - ")</f>
        <v>-6.2640000000000029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0" t="s">
        <v>4</v>
      </c>
      <c r="G13" s="58"/>
      <c r="H13" s="27">
        <v>47.713000000000001</v>
      </c>
      <c r="I13" s="64">
        <v>41.646000000000001</v>
      </c>
      <c r="J13" s="75">
        <f t="shared" si="0"/>
        <v>0.63541905067057269</v>
      </c>
      <c r="K13" s="68">
        <f t="shared" ref="K13:K27" si="1">IFERROR(I13/H13-1," - ")</f>
        <v>-0.12715612097331963</v>
      </c>
      <c r="L13" s="70">
        <f t="shared" ref="L13:L27" si="2">IFERROR(I13-H13, " - ")</f>
        <v>-6.0670000000000002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0" t="s">
        <v>5</v>
      </c>
      <c r="G14" s="58"/>
      <c r="H14" s="27">
        <v>0.124</v>
      </c>
      <c r="I14" s="64">
        <v>8.5000000000000006E-2</v>
      </c>
      <c r="J14" s="80">
        <f t="shared" si="0"/>
        <v>1.296898124837888E-3</v>
      </c>
      <c r="K14" s="67">
        <f t="shared" si="1"/>
        <v>-0.31451612903225801</v>
      </c>
      <c r="L14" s="71">
        <f t="shared" si="2"/>
        <v>-3.8999999999999993E-2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0" t="s">
        <v>6</v>
      </c>
      <c r="G15" s="58"/>
      <c r="H15" s="27">
        <v>4.0000000000000001E-3</v>
      </c>
      <c r="I15" s="64">
        <v>0</v>
      </c>
      <c r="J15" s="80">
        <f t="shared" si="0"/>
        <v>0</v>
      </c>
      <c r="K15" s="67">
        <f t="shared" si="1"/>
        <v>-1</v>
      </c>
      <c r="L15" s="71">
        <f t="shared" si="2"/>
        <v>-4.0000000000000001E-3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0" t="s">
        <v>7</v>
      </c>
      <c r="G16" s="58"/>
      <c r="H16" s="27">
        <v>0</v>
      </c>
      <c r="I16" s="64">
        <v>0</v>
      </c>
      <c r="J16" s="80">
        <f t="shared" si="0"/>
        <v>0</v>
      </c>
      <c r="K16" s="67" t="str">
        <f t="shared" si="1"/>
        <v xml:space="preserve"> - </v>
      </c>
      <c r="L16" s="71">
        <f t="shared" si="2"/>
        <v>0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0" t="s">
        <v>18</v>
      </c>
      <c r="G17" s="58"/>
      <c r="H17" s="27">
        <v>5.0000000000000001E-3</v>
      </c>
      <c r="I17" s="64">
        <v>7.0000000000000001E-3</v>
      </c>
      <c r="J17" s="80">
        <f t="shared" si="0"/>
        <v>1.0680337498664959E-4</v>
      </c>
      <c r="K17" s="67">
        <f t="shared" si="1"/>
        <v>0.39999999999999991</v>
      </c>
      <c r="L17" s="71">
        <f t="shared" si="2"/>
        <v>2E-3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0" t="s">
        <v>8</v>
      </c>
      <c r="G18" s="58"/>
      <c r="H18" s="27">
        <v>0.251</v>
      </c>
      <c r="I18" s="64">
        <v>0.13500000000000001</v>
      </c>
      <c r="J18" s="80">
        <f t="shared" si="0"/>
        <v>2.0597793747425277E-3</v>
      </c>
      <c r="K18" s="67">
        <f t="shared" si="1"/>
        <v>-0.46215139442231068</v>
      </c>
      <c r="L18" s="71">
        <f t="shared" si="2"/>
        <v>-0.11599999999999999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0" t="s">
        <v>9</v>
      </c>
      <c r="G19" s="58"/>
      <c r="H19" s="27">
        <v>0</v>
      </c>
      <c r="I19" s="64">
        <v>4.0000000000000001E-3</v>
      </c>
      <c r="J19" s="80">
        <f t="shared" si="0"/>
        <v>6.1030499992371192E-5</v>
      </c>
      <c r="K19" s="67" t="str">
        <f t="shared" si="1"/>
        <v xml:space="preserve"> - </v>
      </c>
      <c r="L19" s="71">
        <f t="shared" si="2"/>
        <v>4.0000000000000001E-3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0" t="s">
        <v>10</v>
      </c>
      <c r="G20" s="58"/>
      <c r="H20" s="27">
        <v>0</v>
      </c>
      <c r="I20" s="64">
        <v>0</v>
      </c>
      <c r="J20" s="80">
        <f t="shared" si="0"/>
        <v>0</v>
      </c>
      <c r="K20" s="67" t="str">
        <f t="shared" si="1"/>
        <v xml:space="preserve"> - </v>
      </c>
      <c r="L20" s="71">
        <f t="shared" si="2"/>
        <v>0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1" t="s">
        <v>11</v>
      </c>
      <c r="G21" s="59"/>
      <c r="H21" s="65">
        <v>4.3999999999999997E-2</v>
      </c>
      <c r="I21" s="66">
        <v>1E-3</v>
      </c>
      <c r="J21" s="81">
        <f t="shared" si="0"/>
        <v>1.5257624998092798E-5</v>
      </c>
      <c r="K21" s="69">
        <f t="shared" si="1"/>
        <v>-0.97727272727272729</v>
      </c>
      <c r="L21" s="72">
        <f t="shared" si="2"/>
        <v>-4.2999999999999997E-2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3" t="s">
        <v>14</v>
      </c>
      <c r="G22" s="74"/>
      <c r="H22" s="86">
        <v>31.609000000000002</v>
      </c>
      <c r="I22" s="87">
        <v>23.663</v>
      </c>
      <c r="J22" s="78">
        <f t="shared" si="0"/>
        <v>0.36104118032986987</v>
      </c>
      <c r="K22" s="78">
        <f t="shared" si="1"/>
        <v>-0.25138409946534224</v>
      </c>
      <c r="L22" s="79">
        <f t="shared" si="2"/>
        <v>-7.9460000000000015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2" t="s">
        <v>15</v>
      </c>
      <c r="G23" s="63"/>
      <c r="H23" s="27">
        <v>31.609000000000002</v>
      </c>
      <c r="I23" s="64">
        <v>23.663</v>
      </c>
      <c r="J23" s="80">
        <f t="shared" si="0"/>
        <v>0.36104118032986987</v>
      </c>
      <c r="K23" s="67">
        <f t="shared" si="1"/>
        <v>-0.25138409946534224</v>
      </c>
      <c r="L23" s="71">
        <f t="shared" si="2"/>
        <v>-7.9460000000000015</v>
      </c>
      <c r="M23" s="88"/>
      <c r="N23" s="88"/>
      <c r="O23" s="8"/>
      <c r="P23" s="25"/>
    </row>
    <row r="24" spans="2:16" x14ac:dyDescent="0.25">
      <c r="B24" s="22"/>
      <c r="C24" s="8"/>
      <c r="D24" s="8"/>
      <c r="E24" s="8"/>
      <c r="F24" s="60" t="s">
        <v>16</v>
      </c>
      <c r="G24" s="58"/>
      <c r="H24" s="27">
        <v>0</v>
      </c>
      <c r="I24" s="64">
        <v>0</v>
      </c>
      <c r="J24" s="80">
        <f t="shared" si="0"/>
        <v>0</v>
      </c>
      <c r="K24" s="67" t="str">
        <f t="shared" si="1"/>
        <v xml:space="preserve"> - </v>
      </c>
      <c r="L24" s="71">
        <f t="shared" si="2"/>
        <v>0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0" t="s">
        <v>17</v>
      </c>
      <c r="G25" s="58"/>
      <c r="H25" s="27">
        <v>0</v>
      </c>
      <c r="I25" s="64">
        <v>0</v>
      </c>
      <c r="J25" s="80">
        <f t="shared" si="0"/>
        <v>0</v>
      </c>
      <c r="K25" s="67" t="str">
        <f t="shared" si="1"/>
        <v xml:space="preserve"> - </v>
      </c>
      <c r="L25" s="71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1" t="s">
        <v>19</v>
      </c>
      <c r="G26" s="59"/>
      <c r="H26" s="65">
        <v>0</v>
      </c>
      <c r="I26" s="66">
        <v>0</v>
      </c>
      <c r="J26" s="81">
        <f t="shared" si="0"/>
        <v>0</v>
      </c>
      <c r="K26" s="69" t="str">
        <f t="shared" si="1"/>
        <v xml:space="preserve"> - </v>
      </c>
      <c r="L26" s="72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2"/>
      <c r="G27" s="83" t="s">
        <v>13</v>
      </c>
      <c r="H27" s="87">
        <f>+H22+H12</f>
        <v>79.751000000000005</v>
      </c>
      <c r="I27" s="87">
        <f>+I22+I12</f>
        <v>65.540999999999997</v>
      </c>
      <c r="J27" s="81">
        <f t="shared" si="0"/>
        <v>1</v>
      </c>
      <c r="K27" s="81">
        <f t="shared" si="1"/>
        <v>-0.17817958395506017</v>
      </c>
      <c r="L27" s="98">
        <f t="shared" si="2"/>
        <v>-14.210000000000008</v>
      </c>
      <c r="M27" s="88"/>
      <c r="N27" s="88"/>
      <c r="O27" s="8"/>
      <c r="P27" s="25"/>
    </row>
    <row r="28" spans="2:16" x14ac:dyDescent="0.25">
      <c r="B28" s="22"/>
      <c r="C28" s="8"/>
      <c r="D28" s="8"/>
      <c r="E28" s="8"/>
      <c r="F28" s="89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37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55" t="str">
        <f>+CONCATENATE("Los productos representativos en las exportaciones de tipo No Tradicional son: ",C40," con exportaciones de US$ ",FIXED(F40,1)," mil, ",C41," equivalente a US$ ",FIXED(F41,1)," mil  y  ",C42," por US$ ",FIXED(F42,1)," mil. En tanto los principales productos exportados de tipo Tradicional son: ",J40," con exportaciones por US$ ",FIXED(M40,1)," mil,  ",J41," por US$ ",FIXED(M41,1)," mil  y ",J42," por US$ ",FIXED(M42,1)," mil.")</f>
        <v>Los productos representativos en las exportaciones de tipo No Tradicional son: Cacao en grano con exportaciones de US$ 29,670.3 mil, Aceite vegetal equivalente a US$ 6,335.0 mil  y  Tabaco por US$ 2,793.4 mil. En tanto los principales productos exportados de tipo Tradicional son: Café con exportaciones por US$ 23,663.3 mil,  Azúcar por US$ 0.0 mil  y ninguno por US$ 0.0 mil.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"/>
    </row>
    <row r="34" spans="2:16" x14ac:dyDescent="0.25">
      <c r="B34" s="2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"/>
    </row>
    <row r="35" spans="2:16" x14ac:dyDescent="0.25">
      <c r="B35" s="22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"/>
    </row>
    <row r="36" spans="2:16" x14ac:dyDescent="0.25">
      <c r="B36" s="22"/>
      <c r="C36" s="253" t="s">
        <v>35</v>
      </c>
      <c r="D36" s="253"/>
      <c r="E36" s="253"/>
      <c r="F36" s="253"/>
      <c r="G36" s="253"/>
      <c r="H36" s="253"/>
      <c r="I36" s="199"/>
      <c r="J36" s="253" t="s">
        <v>36</v>
      </c>
      <c r="K36" s="253"/>
      <c r="L36" s="253"/>
      <c r="M36" s="253"/>
      <c r="N36" s="253"/>
      <c r="O36" s="253"/>
      <c r="P36" s="25"/>
    </row>
    <row r="37" spans="2:16" x14ac:dyDescent="0.25">
      <c r="B37" s="22"/>
      <c r="C37" s="254" t="s">
        <v>34</v>
      </c>
      <c r="D37" s="254"/>
      <c r="E37" s="254"/>
      <c r="F37" s="254"/>
      <c r="G37" s="254"/>
      <c r="H37" s="254"/>
      <c r="I37" s="8"/>
      <c r="J37" s="254" t="s">
        <v>34</v>
      </c>
      <c r="K37" s="254"/>
      <c r="L37" s="254"/>
      <c r="M37" s="254"/>
      <c r="N37" s="254"/>
      <c r="O37" s="254"/>
      <c r="P37" s="25"/>
    </row>
    <row r="38" spans="2:16" x14ac:dyDescent="0.25">
      <c r="B38" s="22"/>
      <c r="C38" s="250" t="s">
        <v>12</v>
      </c>
      <c r="D38" s="251"/>
      <c r="E38" s="84">
        <v>2015</v>
      </c>
      <c r="F38" s="85">
        <v>2016</v>
      </c>
      <c r="G38" s="85" t="s">
        <v>20</v>
      </c>
      <c r="H38" s="85" t="s">
        <v>21</v>
      </c>
      <c r="I38" s="8"/>
      <c r="J38" s="250" t="s">
        <v>12</v>
      </c>
      <c r="K38" s="251"/>
      <c r="L38" s="84">
        <v>2015</v>
      </c>
      <c r="M38" s="85">
        <v>2016</v>
      </c>
      <c r="N38" s="85" t="s">
        <v>20</v>
      </c>
      <c r="O38" s="85" t="s">
        <v>21</v>
      </c>
      <c r="P38" s="25"/>
    </row>
    <row r="39" spans="2:16" x14ac:dyDescent="0.25">
      <c r="B39" s="22"/>
      <c r="C39" s="94" t="s">
        <v>4</v>
      </c>
      <c r="D39" s="126"/>
      <c r="E39" s="100">
        <v>47713.223199999986</v>
      </c>
      <c r="F39" s="141">
        <v>41645.624490000024</v>
      </c>
      <c r="G39" s="145">
        <f>+F39/F$59</f>
        <v>0.99446223792895272</v>
      </c>
      <c r="H39" s="102">
        <f>IFERROR(F39/E39-1," - ")</f>
        <v>-0.12716807423733145</v>
      </c>
      <c r="I39" s="8"/>
      <c r="J39" s="94" t="s">
        <v>15</v>
      </c>
      <c r="K39" s="126"/>
      <c r="L39" s="100">
        <v>31608.559099999991</v>
      </c>
      <c r="M39" s="141">
        <v>23663.273299999997</v>
      </c>
      <c r="N39" s="145">
        <f>+M39/M$59</f>
        <v>1</v>
      </c>
      <c r="O39" s="102">
        <f>IFERROR(M39/L39-1," - ")</f>
        <v>-0.2513650108144283</v>
      </c>
      <c r="P39" s="25"/>
    </row>
    <row r="40" spans="2:16" x14ac:dyDescent="0.25">
      <c r="B40" s="22"/>
      <c r="C40" s="93" t="s">
        <v>26</v>
      </c>
      <c r="D40" s="124"/>
      <c r="E40" s="64">
        <v>36625.612099999991</v>
      </c>
      <c r="F40" s="27">
        <v>29670.33170000001</v>
      </c>
      <c r="G40" s="143">
        <f t="shared" ref="G40:G59" si="3">+F40/F$59</f>
        <v>0.70850238947818789</v>
      </c>
      <c r="H40" s="112">
        <f t="shared" ref="H40:H59" si="4">IFERROR(F40/E40-1," - ")</f>
        <v>-0.18990209313116113</v>
      </c>
      <c r="I40" s="3"/>
      <c r="J40" s="109" t="s">
        <v>30</v>
      </c>
      <c r="K40" s="127"/>
      <c r="L40" s="108">
        <v>31608.558099999991</v>
      </c>
      <c r="M40" s="135">
        <v>23663.273299999997</v>
      </c>
      <c r="N40" s="67">
        <f t="shared" ref="N40:N59" si="5">+M40/M$59</f>
        <v>1</v>
      </c>
      <c r="O40" s="103">
        <f t="shared" ref="O40:O59" si="6">IFERROR(M40/L40-1," - ")</f>
        <v>-0.25136498712986199</v>
      </c>
      <c r="P40" s="25"/>
    </row>
    <row r="41" spans="2:16" x14ac:dyDescent="0.25">
      <c r="B41" s="22"/>
      <c r="C41" s="93" t="s">
        <v>110</v>
      </c>
      <c r="D41" s="124"/>
      <c r="E41" s="64">
        <v>4673.0639999999994</v>
      </c>
      <c r="F41" s="27">
        <v>6335.0252000000019</v>
      </c>
      <c r="G41" s="143">
        <f t="shared" si="3"/>
        <v>0.15127503585019023</v>
      </c>
      <c r="H41" s="112">
        <f t="shared" si="4"/>
        <v>0.35564700162463048</v>
      </c>
      <c r="I41" s="3"/>
      <c r="J41" s="109" t="s">
        <v>31</v>
      </c>
      <c r="K41" s="127"/>
      <c r="L41" s="108">
        <v>1E-3</v>
      </c>
      <c r="M41" s="135">
        <v>0</v>
      </c>
      <c r="N41" s="67">
        <f t="shared" si="5"/>
        <v>0</v>
      </c>
      <c r="O41" s="103">
        <f t="shared" si="6"/>
        <v>-1</v>
      </c>
      <c r="P41" s="25"/>
    </row>
    <row r="42" spans="2:16" x14ac:dyDescent="0.25">
      <c r="B42" s="22"/>
      <c r="C42" s="93" t="s">
        <v>111</v>
      </c>
      <c r="D42" s="124"/>
      <c r="E42" s="64">
        <v>2392.6615000000002</v>
      </c>
      <c r="F42" s="27">
        <v>2793.4322999999981</v>
      </c>
      <c r="G42" s="143">
        <f t="shared" si="3"/>
        <v>6.6704797216525502E-2</v>
      </c>
      <c r="H42" s="112">
        <f t="shared" si="4"/>
        <v>0.16749999947756833</v>
      </c>
      <c r="I42" s="3"/>
      <c r="J42" s="231" t="s">
        <v>148</v>
      </c>
      <c r="K42" s="127"/>
      <c r="L42" s="108"/>
      <c r="M42" s="135"/>
      <c r="N42" s="67"/>
      <c r="O42" s="103"/>
      <c r="P42" s="25"/>
    </row>
    <row r="43" spans="2:16" x14ac:dyDescent="0.25">
      <c r="B43" s="22"/>
      <c r="C43" s="93" t="s">
        <v>102</v>
      </c>
      <c r="D43" s="124"/>
      <c r="E43" s="64">
        <v>1312.5035999999998</v>
      </c>
      <c r="F43" s="27">
        <v>2003.4609000000003</v>
      </c>
      <c r="G43" s="143">
        <f t="shared" si="3"/>
        <v>4.7840949310186537E-2</v>
      </c>
      <c r="H43" s="112">
        <f t="shared" si="4"/>
        <v>0.52644221318707296</v>
      </c>
      <c r="I43" s="3"/>
      <c r="J43" s="109"/>
      <c r="K43" s="127"/>
      <c r="L43" s="108"/>
      <c r="M43" s="135"/>
      <c r="N43" s="67"/>
      <c r="O43" s="103"/>
      <c r="P43" s="25"/>
    </row>
    <row r="44" spans="2:16" x14ac:dyDescent="0.25">
      <c r="B44" s="22"/>
      <c r="C44" s="93" t="s">
        <v>103</v>
      </c>
      <c r="D44" s="124"/>
      <c r="E44" s="64">
        <v>487.62020000000001</v>
      </c>
      <c r="F44" s="27">
        <v>275.36949999999996</v>
      </c>
      <c r="G44" s="143">
        <f t="shared" si="3"/>
        <v>6.5755904151018904E-3</v>
      </c>
      <c r="H44" s="112">
        <f t="shared" si="4"/>
        <v>-0.43527872717332061</v>
      </c>
      <c r="I44" s="3"/>
      <c r="J44" s="131"/>
      <c r="K44" s="137"/>
      <c r="L44" s="120"/>
      <c r="M44" s="138"/>
      <c r="N44" s="146"/>
      <c r="O44" s="106"/>
      <c r="P44" s="25"/>
    </row>
    <row r="45" spans="2:16" x14ac:dyDescent="0.25">
      <c r="B45" s="22"/>
      <c r="C45" s="93" t="s">
        <v>112</v>
      </c>
      <c r="D45" s="124"/>
      <c r="E45" s="64">
        <v>223.95050000000006</v>
      </c>
      <c r="F45" s="27">
        <v>247.24619999999982</v>
      </c>
      <c r="G45" s="143">
        <f t="shared" si="3"/>
        <v>5.9040298322449074E-3</v>
      </c>
      <c r="H45" s="112">
        <f t="shared" si="4"/>
        <v>0.10402164764088373</v>
      </c>
      <c r="I45" s="3"/>
      <c r="J45" s="109"/>
      <c r="K45" s="127"/>
      <c r="L45" s="108"/>
      <c r="M45" s="135"/>
      <c r="N45" s="67"/>
      <c r="O45" s="103"/>
      <c r="P45" s="25"/>
    </row>
    <row r="46" spans="2:16" x14ac:dyDescent="0.25">
      <c r="B46" s="22"/>
      <c r="C46" s="93" t="s">
        <v>113</v>
      </c>
      <c r="D46" s="124"/>
      <c r="E46" s="64">
        <v>457.95229999999998</v>
      </c>
      <c r="F46" s="27">
        <v>128.29739999999998</v>
      </c>
      <c r="G46" s="143">
        <f t="shared" si="3"/>
        <v>3.0636332408726938E-3</v>
      </c>
      <c r="H46" s="112">
        <f t="shared" si="4"/>
        <v>-0.71984549482555282</v>
      </c>
      <c r="I46" s="3"/>
      <c r="J46" s="109"/>
      <c r="K46" s="127"/>
      <c r="L46" s="108"/>
      <c r="M46" s="135"/>
      <c r="N46" s="67"/>
      <c r="O46" s="103"/>
      <c r="P46" s="25"/>
    </row>
    <row r="47" spans="2:16" x14ac:dyDescent="0.25">
      <c r="B47" s="22"/>
      <c r="C47" s="93" t="s">
        <v>114</v>
      </c>
      <c r="D47" s="124"/>
      <c r="E47" s="64">
        <v>965.2043000000001</v>
      </c>
      <c r="F47" s="27">
        <v>3.2366999999999999</v>
      </c>
      <c r="G47" s="143">
        <f t="shared" si="3"/>
        <v>7.7289654433625697E-5</v>
      </c>
      <c r="H47" s="112">
        <f t="shared" si="4"/>
        <v>-0.99664661668001275</v>
      </c>
      <c r="I47" s="3"/>
      <c r="J47" s="109"/>
      <c r="K47" s="127"/>
      <c r="L47" s="108"/>
      <c r="M47" s="135"/>
      <c r="N47" s="67"/>
      <c r="O47" s="103"/>
      <c r="P47" s="25"/>
    </row>
    <row r="48" spans="2:16" x14ac:dyDescent="0.25">
      <c r="B48" s="22"/>
      <c r="C48" s="93" t="s">
        <v>115</v>
      </c>
      <c r="D48" s="124"/>
      <c r="E48" s="64">
        <v>94.6404</v>
      </c>
      <c r="F48" s="27">
        <v>0.8</v>
      </c>
      <c r="G48" s="143">
        <f t="shared" si="3"/>
        <v>1.9103322379862378E-5</v>
      </c>
      <c r="H48" s="112">
        <f t="shared" si="4"/>
        <v>-0.99154695035101292</v>
      </c>
      <c r="I48" s="3"/>
      <c r="J48" s="109"/>
      <c r="K48" s="127"/>
      <c r="L48" s="108"/>
      <c r="M48" s="135"/>
      <c r="N48" s="67"/>
      <c r="O48" s="103"/>
      <c r="P48" s="25"/>
    </row>
    <row r="49" spans="2:16" x14ac:dyDescent="0.25">
      <c r="B49" s="22"/>
      <c r="C49" s="93" t="s">
        <v>28</v>
      </c>
      <c r="D49" s="124"/>
      <c r="E49" s="64">
        <v>296.75</v>
      </c>
      <c r="F49" s="27"/>
      <c r="G49" s="143">
        <f t="shared" si="3"/>
        <v>0</v>
      </c>
      <c r="H49" s="112">
        <f t="shared" si="4"/>
        <v>-1</v>
      </c>
      <c r="I49" s="3"/>
      <c r="J49" s="109"/>
      <c r="K49" s="127"/>
      <c r="L49" s="108"/>
      <c r="M49" s="135"/>
      <c r="N49" s="67"/>
      <c r="O49" s="103"/>
      <c r="P49" s="25"/>
    </row>
    <row r="50" spans="2:16" x14ac:dyDescent="0.25">
      <c r="B50" s="22"/>
      <c r="C50" s="94" t="s">
        <v>5</v>
      </c>
      <c r="D50" s="126"/>
      <c r="E50" s="100">
        <v>124.24668</v>
      </c>
      <c r="F50" s="141">
        <v>85.363910000000004</v>
      </c>
      <c r="G50" s="142">
        <f t="shared" si="3"/>
        <v>2.0384178654194473E-3</v>
      </c>
      <c r="H50" s="133">
        <f t="shared" si="4"/>
        <v>-0.31294816086836275</v>
      </c>
      <c r="I50" s="3"/>
      <c r="J50" s="109"/>
      <c r="K50" s="127"/>
      <c r="L50" s="108"/>
      <c r="M50" s="135"/>
      <c r="N50" s="67"/>
      <c r="O50" s="103"/>
      <c r="P50" s="25"/>
    </row>
    <row r="51" spans="2:16" x14ac:dyDescent="0.25">
      <c r="B51" s="22"/>
      <c r="C51" s="93" t="s">
        <v>116</v>
      </c>
      <c r="D51" s="124"/>
      <c r="E51" s="64">
        <v>124.2401</v>
      </c>
      <c r="F51" s="27">
        <v>42.966700000000003</v>
      </c>
      <c r="G51" s="143">
        <f t="shared" si="3"/>
        <v>1.0260084021235412E-3</v>
      </c>
      <c r="H51" s="112">
        <f t="shared" si="4"/>
        <v>-0.65416399375080991</v>
      </c>
      <c r="I51" s="3"/>
      <c r="J51" s="131"/>
      <c r="K51" s="137"/>
      <c r="L51" s="120"/>
      <c r="M51" s="138"/>
      <c r="N51" s="146"/>
      <c r="O51" s="106"/>
      <c r="P51" s="25"/>
    </row>
    <row r="52" spans="2:16" x14ac:dyDescent="0.25">
      <c r="B52" s="22"/>
      <c r="C52" s="93" t="s">
        <v>117</v>
      </c>
      <c r="D52" s="124"/>
      <c r="E52" s="64"/>
      <c r="F52" s="27">
        <v>42.395600000000002</v>
      </c>
      <c r="G52" s="143">
        <f t="shared" si="3"/>
        <v>1.0123710178596168E-3</v>
      </c>
      <c r="H52" s="112" t="str">
        <f t="shared" si="4"/>
        <v xml:space="preserve"> - </v>
      </c>
      <c r="I52" s="3"/>
      <c r="J52" s="109"/>
      <c r="K52" s="127"/>
      <c r="L52" s="108"/>
      <c r="M52" s="135"/>
      <c r="N52" s="67"/>
      <c r="O52" s="103"/>
      <c r="P52" s="25"/>
    </row>
    <row r="53" spans="2:16" x14ac:dyDescent="0.25">
      <c r="B53" s="22"/>
      <c r="C53" s="93" t="s">
        <v>118</v>
      </c>
      <c r="D53" s="124"/>
      <c r="E53" s="64">
        <v>4.1900000000000001E-3</v>
      </c>
      <c r="F53" s="27">
        <v>9.3999999999999997E-4</v>
      </c>
      <c r="G53" s="143">
        <f t="shared" si="3"/>
        <v>2.2446403796338294E-8</v>
      </c>
      <c r="H53" s="112">
        <f t="shared" si="4"/>
        <v>-0.77565632458233891</v>
      </c>
      <c r="I53" s="3"/>
      <c r="J53" s="109"/>
      <c r="K53" s="127"/>
      <c r="L53" s="108"/>
      <c r="M53" s="135"/>
      <c r="N53" s="67"/>
      <c r="O53" s="103"/>
      <c r="P53" s="25"/>
    </row>
    <row r="54" spans="2:16" x14ac:dyDescent="0.25">
      <c r="B54" s="22"/>
      <c r="C54" s="99" t="s">
        <v>119</v>
      </c>
      <c r="D54" s="202"/>
      <c r="E54" s="66">
        <v>2.3899999999999998E-3</v>
      </c>
      <c r="F54" s="65">
        <v>6.7000000000000002E-4</v>
      </c>
      <c r="G54" s="148">
        <f t="shared" si="3"/>
        <v>1.5999032493134744E-8</v>
      </c>
      <c r="H54" s="117">
        <f t="shared" si="4"/>
        <v>-0.71966527196652719</v>
      </c>
      <c r="I54" s="3"/>
      <c r="J54" s="109"/>
      <c r="K54" s="201"/>
      <c r="L54" s="108"/>
      <c r="M54" s="135"/>
      <c r="N54" s="67"/>
      <c r="O54" s="103"/>
      <c r="P54" s="25"/>
    </row>
    <row r="55" spans="2:16" x14ac:dyDescent="0.25">
      <c r="B55" s="22"/>
      <c r="C55" s="96" t="s">
        <v>8</v>
      </c>
      <c r="D55" s="139"/>
      <c r="E55" s="105">
        <v>251.27680000000004</v>
      </c>
      <c r="F55" s="156">
        <v>134.89239999999998</v>
      </c>
      <c r="G55" s="144">
        <f t="shared" si="3"/>
        <v>3.2211162547416843E-3</v>
      </c>
      <c r="H55" s="132">
        <f t="shared" si="4"/>
        <v>-0.46317208751464534</v>
      </c>
      <c r="I55" s="3"/>
      <c r="J55" s="109"/>
      <c r="K55" s="127"/>
      <c r="L55" s="108"/>
      <c r="M55" s="135"/>
      <c r="N55" s="67"/>
      <c r="O55" s="103"/>
      <c r="P55" s="25"/>
    </row>
    <row r="56" spans="2:16" x14ac:dyDescent="0.25">
      <c r="B56" s="22"/>
      <c r="C56" s="93" t="s">
        <v>120</v>
      </c>
      <c r="D56" s="124"/>
      <c r="E56" s="64">
        <v>103.29360000000001</v>
      </c>
      <c r="F56" s="27">
        <v>79.194799999999987</v>
      </c>
      <c r="G56" s="67">
        <f t="shared" si="3"/>
        <v>1.8911047440109061E-3</v>
      </c>
      <c r="H56" s="103">
        <f t="shared" si="4"/>
        <v>-0.23330390266192702</v>
      </c>
      <c r="I56" s="8"/>
      <c r="J56" s="93"/>
      <c r="K56" s="124"/>
      <c r="L56" s="64"/>
      <c r="M56" s="27"/>
      <c r="N56" s="67"/>
      <c r="O56" s="103"/>
      <c r="P56" s="25"/>
    </row>
    <row r="57" spans="2:16" x14ac:dyDescent="0.25">
      <c r="B57" s="22"/>
      <c r="C57" s="93" t="s">
        <v>121</v>
      </c>
      <c r="D57" s="124"/>
      <c r="E57" s="64">
        <v>147.98320000000001</v>
      </c>
      <c r="F57" s="27">
        <v>55.697599999999994</v>
      </c>
      <c r="G57" s="67">
        <f t="shared" si="3"/>
        <v>1.3300115107307783E-3</v>
      </c>
      <c r="H57" s="103">
        <f t="shared" si="4"/>
        <v>-0.6236221408916689</v>
      </c>
      <c r="I57" s="8"/>
      <c r="J57" s="93"/>
      <c r="K57" s="124"/>
      <c r="L57" s="64"/>
      <c r="M57" s="27"/>
      <c r="N57" s="67"/>
      <c r="O57" s="103"/>
      <c r="P57" s="25"/>
    </row>
    <row r="58" spans="2:16" x14ac:dyDescent="0.25">
      <c r="B58" s="22"/>
      <c r="C58" s="99"/>
      <c r="D58" s="125"/>
      <c r="E58" s="66"/>
      <c r="F58" s="65"/>
      <c r="G58" s="69">
        <f t="shared" si="3"/>
        <v>0</v>
      </c>
      <c r="H58" s="104" t="str">
        <f t="shared" si="4"/>
        <v xml:space="preserve"> - </v>
      </c>
      <c r="I58" s="8"/>
      <c r="J58" s="99"/>
      <c r="K58" s="125"/>
      <c r="L58" s="66"/>
      <c r="M58" s="65"/>
      <c r="N58" s="69"/>
      <c r="O58" s="104"/>
      <c r="P58" s="25"/>
    </row>
    <row r="59" spans="2:16" x14ac:dyDescent="0.25">
      <c r="B59" s="22"/>
      <c r="C59" s="121" t="s">
        <v>3</v>
      </c>
      <c r="D59" s="122"/>
      <c r="E59" s="107">
        <v>48142.110279999994</v>
      </c>
      <c r="F59" s="107">
        <v>41877.532300000021</v>
      </c>
      <c r="G59" s="81">
        <f t="shared" si="3"/>
        <v>1</v>
      </c>
      <c r="H59" s="123">
        <f t="shared" si="4"/>
        <v>-0.13012678388139765</v>
      </c>
      <c r="I59" s="8"/>
      <c r="J59" s="121" t="s">
        <v>14</v>
      </c>
      <c r="K59" s="122"/>
      <c r="L59" s="107">
        <v>31608.559099999991</v>
      </c>
      <c r="M59" s="107">
        <v>23663.273299999997</v>
      </c>
      <c r="N59" s="81">
        <f t="shared" si="5"/>
        <v>1</v>
      </c>
      <c r="O59" s="123">
        <f t="shared" si="6"/>
        <v>-0.2513650108144283</v>
      </c>
      <c r="P59" s="25"/>
    </row>
    <row r="60" spans="2:16" x14ac:dyDescent="0.25">
      <c r="B60" s="22"/>
      <c r="C60" s="89" t="s">
        <v>33</v>
      </c>
      <c r="D60" s="8"/>
      <c r="E60" s="34"/>
      <c r="F60" s="8"/>
      <c r="G60" s="8"/>
      <c r="H60" s="8"/>
      <c r="I60" s="8"/>
      <c r="J60" s="89" t="s">
        <v>33</v>
      </c>
      <c r="K60" s="8"/>
      <c r="L60" s="8"/>
      <c r="M60" s="8"/>
      <c r="N60" s="8"/>
      <c r="O60" s="8"/>
      <c r="P60" s="25"/>
    </row>
    <row r="61" spans="2:16" x14ac:dyDescent="0.25">
      <c r="B61" s="22"/>
      <c r="C61" s="89"/>
      <c r="D61" s="8"/>
      <c r="E61" s="34"/>
      <c r="F61" s="8"/>
      <c r="G61" s="8"/>
      <c r="H61" s="8"/>
      <c r="I61" s="8"/>
      <c r="J61" s="89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39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ht="15" customHeight="1" x14ac:dyDescent="0.25">
      <c r="B66" s="22"/>
      <c r="C66" s="255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Italia en primer lugar con exportaciones de US$ 9.0 millones, seguido de Países Bajos por US$ 6.0 millones y Chile  por US$ 5.6 millones, como los principales. En tanto los principales destinos para las exportaciones Tradicionales son: Estados Unidos con exportaciones por US$ 8.3 millones, seguido deAlemania por US$ 7.0 millones y Panamá por US$ 2.1 millones.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"/>
    </row>
    <row r="67" spans="2:16" x14ac:dyDescent="0.25">
      <c r="B67" s="22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"/>
    </row>
    <row r="68" spans="2:16" x14ac:dyDescent="0.25">
      <c r="B68" s="22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"/>
    </row>
    <row r="69" spans="2:16" x14ac:dyDescent="0.25">
      <c r="B69" s="22"/>
      <c r="C69" s="253" t="s">
        <v>40</v>
      </c>
      <c r="D69" s="253"/>
      <c r="E69" s="253"/>
      <c r="F69" s="253"/>
      <c r="G69" s="253"/>
      <c r="H69" s="253"/>
      <c r="I69" s="199"/>
      <c r="J69" s="253" t="s">
        <v>41</v>
      </c>
      <c r="K69" s="253"/>
      <c r="L69" s="253"/>
      <c r="M69" s="253"/>
      <c r="N69" s="253"/>
      <c r="O69" s="253"/>
      <c r="P69" s="25"/>
    </row>
    <row r="70" spans="2:16" x14ac:dyDescent="0.25">
      <c r="B70" s="22"/>
      <c r="C70" s="254" t="s">
        <v>24</v>
      </c>
      <c r="D70" s="254"/>
      <c r="E70" s="254"/>
      <c r="F70" s="254"/>
      <c r="G70" s="254"/>
      <c r="H70" s="254"/>
      <c r="I70" s="8"/>
      <c r="J70" s="254" t="s">
        <v>24</v>
      </c>
      <c r="K70" s="254"/>
      <c r="L70" s="254"/>
      <c r="M70" s="254"/>
      <c r="N70" s="254"/>
      <c r="O70" s="254"/>
      <c r="P70" s="25"/>
    </row>
    <row r="71" spans="2:16" x14ac:dyDescent="0.25">
      <c r="B71" s="22"/>
      <c r="C71" s="250" t="s">
        <v>53</v>
      </c>
      <c r="D71" s="251"/>
      <c r="E71" s="84">
        <v>2015</v>
      </c>
      <c r="F71" s="85">
        <v>2016</v>
      </c>
      <c r="G71" s="85" t="s">
        <v>20</v>
      </c>
      <c r="H71" s="85" t="s">
        <v>21</v>
      </c>
      <c r="I71" s="8"/>
      <c r="J71" s="250" t="s">
        <v>12</v>
      </c>
      <c r="K71" s="251"/>
      <c r="L71" s="84">
        <v>2015</v>
      </c>
      <c r="M71" s="85">
        <v>2016</v>
      </c>
      <c r="N71" s="85" t="s">
        <v>20</v>
      </c>
      <c r="O71" s="85" t="s">
        <v>21</v>
      </c>
      <c r="P71" s="25"/>
    </row>
    <row r="72" spans="2:16" x14ac:dyDescent="0.25">
      <c r="B72" s="22"/>
      <c r="C72" s="211" t="s">
        <v>64</v>
      </c>
      <c r="D72" s="212"/>
      <c r="E72" s="140">
        <v>10.186154500000006</v>
      </c>
      <c r="F72" s="217">
        <v>8.9992011000000094</v>
      </c>
      <c r="G72" s="154">
        <f t="shared" ref="G72:G88" si="7">+F72/F$90</f>
        <v>0.21489089975643558</v>
      </c>
      <c r="H72" s="155">
        <f>IFERROR(F72/E72-1," - ")</f>
        <v>-0.11652615322102133</v>
      </c>
      <c r="I72" s="3"/>
      <c r="J72" s="209" t="s">
        <v>46</v>
      </c>
      <c r="K72" s="210"/>
      <c r="L72" s="140">
        <v>7.0191474000000014</v>
      </c>
      <c r="M72" s="219">
        <v>8.2534709000000017</v>
      </c>
      <c r="N72" s="154">
        <f t="shared" ref="N72:N88" si="8">+M72/M$90</f>
        <v>0.34879224527743741</v>
      </c>
      <c r="O72" s="155">
        <f>IFERROR(M72/L72-1," - ")</f>
        <v>0.17585091602435932</v>
      </c>
      <c r="P72" s="200"/>
    </row>
    <row r="73" spans="2:16" x14ac:dyDescent="0.25">
      <c r="B73" s="22"/>
      <c r="C73" s="131" t="s">
        <v>42</v>
      </c>
      <c r="D73" s="151"/>
      <c r="E73" s="138">
        <v>11.803397700000003</v>
      </c>
      <c r="F73" s="120">
        <v>6.0032892999999996</v>
      </c>
      <c r="G73" s="152">
        <f t="shared" si="7"/>
        <v>0.14335186255313051</v>
      </c>
      <c r="H73" s="144">
        <f t="shared" ref="H73:H90" si="9">IFERROR(F73/E73-1," - ")</f>
        <v>-0.49139311810191755</v>
      </c>
      <c r="I73" s="3"/>
      <c r="J73" s="215" t="s">
        <v>50</v>
      </c>
      <c r="K73" s="216"/>
      <c r="L73" s="138">
        <v>14.6772603</v>
      </c>
      <c r="M73" s="220">
        <v>7.0355550999999998</v>
      </c>
      <c r="N73" s="152">
        <f t="shared" si="8"/>
        <v>0.29732304018932509</v>
      </c>
      <c r="O73" s="144">
        <f t="shared" ref="O73:O90" si="10">IFERROR(M73/L73-1," - ")</f>
        <v>-0.52064929311092212</v>
      </c>
      <c r="P73" s="200"/>
    </row>
    <row r="74" spans="2:16" x14ac:dyDescent="0.25">
      <c r="B74" s="22"/>
      <c r="C74" s="131" t="s">
        <v>67</v>
      </c>
      <c r="D74" s="151"/>
      <c r="E74" s="138">
        <v>4.7433828</v>
      </c>
      <c r="F74" s="120">
        <v>5.5529690000000027</v>
      </c>
      <c r="G74" s="152">
        <f t="shared" si="7"/>
        <v>0.13259871531591774</v>
      </c>
      <c r="H74" s="144">
        <f t="shared" si="9"/>
        <v>0.17067696918747588</v>
      </c>
      <c r="I74" s="3"/>
      <c r="J74" s="131" t="s">
        <v>60</v>
      </c>
      <c r="K74" s="151"/>
      <c r="L74" s="138">
        <v>0</v>
      </c>
      <c r="M74" s="120">
        <v>2.0905905000000002</v>
      </c>
      <c r="N74" s="152">
        <f t="shared" si="8"/>
        <v>8.8348497654566205E-2</v>
      </c>
      <c r="O74" s="144" t="str">
        <f t="shared" si="10"/>
        <v xml:space="preserve"> - </v>
      </c>
      <c r="P74" s="200"/>
    </row>
    <row r="75" spans="2:16" x14ac:dyDescent="0.25">
      <c r="B75" s="22"/>
      <c r="C75" s="109" t="s">
        <v>44</v>
      </c>
      <c r="D75" s="110"/>
      <c r="E75" s="135">
        <v>7.1728803999999986</v>
      </c>
      <c r="F75" s="108">
        <v>3.9153278</v>
      </c>
      <c r="G75" s="149">
        <f t="shared" si="7"/>
        <v>9.3493667319356225E-2</v>
      </c>
      <c r="H75" s="143">
        <f t="shared" si="9"/>
        <v>-0.45414846175324475</v>
      </c>
      <c r="I75" s="3"/>
      <c r="J75" s="109" t="s">
        <v>43</v>
      </c>
      <c r="K75" s="110"/>
      <c r="L75" s="135">
        <v>0.87828200000000001</v>
      </c>
      <c r="M75" s="108">
        <v>1.3737173</v>
      </c>
      <c r="N75" s="149">
        <f t="shared" si="8"/>
        <v>5.8053387144487177E-2</v>
      </c>
      <c r="O75" s="143">
        <f t="shared" si="10"/>
        <v>0.56409592818707432</v>
      </c>
      <c r="P75" s="200"/>
    </row>
    <row r="76" spans="2:16" x14ac:dyDescent="0.25">
      <c r="B76" s="22"/>
      <c r="C76" s="109" t="s">
        <v>70</v>
      </c>
      <c r="D76" s="110"/>
      <c r="E76" s="135">
        <v>0.4594741</v>
      </c>
      <c r="F76" s="108">
        <v>3.6495709999999995</v>
      </c>
      <c r="G76" s="149">
        <f t="shared" si="7"/>
        <v>8.7147690911695871E-2</v>
      </c>
      <c r="H76" s="143">
        <f t="shared" si="9"/>
        <v>6.9429308420213447</v>
      </c>
      <c r="I76" s="3"/>
      <c r="J76" s="109" t="s">
        <v>64</v>
      </c>
      <c r="K76" s="110"/>
      <c r="L76" s="135">
        <v>1.6845612999999999</v>
      </c>
      <c r="M76" s="108">
        <v>1.0352843</v>
      </c>
      <c r="N76" s="149">
        <f t="shared" si="8"/>
        <v>4.3751185394920344E-2</v>
      </c>
      <c r="O76" s="143">
        <f t="shared" si="10"/>
        <v>-0.38542794494922794</v>
      </c>
      <c r="P76" s="200"/>
    </row>
    <row r="77" spans="2:16" x14ac:dyDescent="0.25">
      <c r="B77" s="22"/>
      <c r="C77" s="109" t="s">
        <v>43</v>
      </c>
      <c r="D77" s="110"/>
      <c r="E77" s="135">
        <v>1.0072964</v>
      </c>
      <c r="F77" s="108">
        <v>2.9151261999999996</v>
      </c>
      <c r="G77" s="149">
        <f t="shared" si="7"/>
        <v>6.9609967047136914E-2</v>
      </c>
      <c r="H77" s="143">
        <f t="shared" si="9"/>
        <v>1.8940103429338171</v>
      </c>
      <c r="I77" s="3"/>
      <c r="J77" s="109" t="s">
        <v>42</v>
      </c>
      <c r="K77" s="110"/>
      <c r="L77" s="135">
        <v>0.15832679999999999</v>
      </c>
      <c r="M77" s="108">
        <v>0.8587838000000001</v>
      </c>
      <c r="N77" s="149">
        <f t="shared" si="8"/>
        <v>3.6292262181464738E-2</v>
      </c>
      <c r="O77" s="143">
        <f t="shared" si="10"/>
        <v>4.4241215005924461</v>
      </c>
      <c r="P77" s="25"/>
    </row>
    <row r="78" spans="2:16" x14ac:dyDescent="0.25">
      <c r="B78" s="22"/>
      <c r="C78" s="109" t="s">
        <v>69</v>
      </c>
      <c r="D78" s="110"/>
      <c r="E78" s="135"/>
      <c r="F78" s="108">
        <v>2.4940891000000001</v>
      </c>
      <c r="G78" s="149">
        <f t="shared" si="7"/>
        <v>5.9556070012894598E-2</v>
      </c>
      <c r="H78" s="143" t="str">
        <f t="shared" si="9"/>
        <v xml:space="preserve"> - </v>
      </c>
      <c r="I78" s="3"/>
      <c r="J78" s="109" t="s">
        <v>44</v>
      </c>
      <c r="K78" s="110"/>
      <c r="L78" s="135">
        <v>2.6230234999999991</v>
      </c>
      <c r="M78" s="108">
        <v>0.83114310000000002</v>
      </c>
      <c r="N78" s="149">
        <f t="shared" si="8"/>
        <v>3.5124164307146176E-2</v>
      </c>
      <c r="O78" s="143">
        <f t="shared" si="10"/>
        <v>-0.68313547324299595</v>
      </c>
      <c r="P78" s="25"/>
    </row>
    <row r="79" spans="2:16" x14ac:dyDescent="0.25">
      <c r="B79" s="22"/>
      <c r="C79" s="109" t="s">
        <v>142</v>
      </c>
      <c r="D79" s="110"/>
      <c r="E79" s="135">
        <v>1.2955507000000002</v>
      </c>
      <c r="F79" s="108">
        <v>2.1783282000000002</v>
      </c>
      <c r="G79" s="149">
        <f t="shared" si="7"/>
        <v>5.2016051387363295E-2</v>
      </c>
      <c r="H79" s="143">
        <f t="shared" si="9"/>
        <v>0.68139170470132893</v>
      </c>
      <c r="I79" s="3"/>
      <c r="J79" s="109" t="s">
        <v>51</v>
      </c>
      <c r="K79" s="110"/>
      <c r="L79" s="135">
        <v>1.0190576</v>
      </c>
      <c r="M79" s="108">
        <v>0.41919229999999996</v>
      </c>
      <c r="N79" s="149">
        <f t="shared" si="8"/>
        <v>1.7715095296454379E-2</v>
      </c>
      <c r="O79" s="143">
        <f t="shared" si="10"/>
        <v>-0.58864709904523549</v>
      </c>
      <c r="P79" s="25"/>
    </row>
    <row r="80" spans="2:16" x14ac:dyDescent="0.25">
      <c r="B80" s="22"/>
      <c r="C80" s="109" t="s">
        <v>46</v>
      </c>
      <c r="D80" s="110"/>
      <c r="E80" s="135">
        <v>2.7552299000000007</v>
      </c>
      <c r="F80" s="108">
        <v>1.2322787999999993</v>
      </c>
      <c r="G80" s="149">
        <f t="shared" si="7"/>
        <v>2.9425445341229269E-2</v>
      </c>
      <c r="H80" s="143">
        <f t="shared" si="9"/>
        <v>-0.55274919163732972</v>
      </c>
      <c r="I80" s="3"/>
      <c r="J80" s="109" t="s">
        <v>48</v>
      </c>
      <c r="K80" s="110"/>
      <c r="L80" s="135">
        <v>0.363091</v>
      </c>
      <c r="M80" s="108">
        <v>0.33900069999999999</v>
      </c>
      <c r="N80" s="149">
        <f t="shared" si="8"/>
        <v>1.432619279043232E-2</v>
      </c>
      <c r="O80" s="143">
        <f t="shared" si="10"/>
        <v>-6.6347830158279941E-2</v>
      </c>
      <c r="P80" s="25"/>
    </row>
    <row r="81" spans="2:16" x14ac:dyDescent="0.25">
      <c r="B81" s="22"/>
      <c r="C81" s="109" t="s">
        <v>51</v>
      </c>
      <c r="D81" s="110"/>
      <c r="E81" s="135">
        <v>0.30615987999999983</v>
      </c>
      <c r="F81" s="108">
        <v>1.0624772100000002</v>
      </c>
      <c r="G81" s="149">
        <f t="shared" si="7"/>
        <v>2.5370772481971445E-2</v>
      </c>
      <c r="H81" s="143">
        <f t="shared" si="9"/>
        <v>2.4703345519994349</v>
      </c>
      <c r="I81" s="3"/>
      <c r="J81" s="109" t="s">
        <v>57</v>
      </c>
      <c r="K81" s="110"/>
      <c r="L81" s="135">
        <v>0</v>
      </c>
      <c r="M81" s="108">
        <v>0.33750000000000002</v>
      </c>
      <c r="N81" s="149">
        <f t="shared" si="8"/>
        <v>1.4262773105692432E-2</v>
      </c>
      <c r="O81" s="143" t="str">
        <f t="shared" si="10"/>
        <v xml:space="preserve"> - </v>
      </c>
      <c r="P81" s="25"/>
    </row>
    <row r="82" spans="2:16" x14ac:dyDescent="0.25">
      <c r="B82" s="22"/>
      <c r="C82" s="109" t="s">
        <v>63</v>
      </c>
      <c r="D82" s="110"/>
      <c r="E82" s="135">
        <v>7.6701500000000006E-2</v>
      </c>
      <c r="F82" s="108">
        <v>0.6376099999999999</v>
      </c>
      <c r="G82" s="149">
        <f t="shared" si="7"/>
        <v>1.5225416686565737E-2</v>
      </c>
      <c r="H82" s="143">
        <f t="shared" si="9"/>
        <v>7.3128752371205241</v>
      </c>
      <c r="I82" s="3"/>
      <c r="J82" s="109" t="s">
        <v>135</v>
      </c>
      <c r="K82" s="110"/>
      <c r="L82" s="135">
        <v>8.7044800000000006E-2</v>
      </c>
      <c r="M82" s="108">
        <v>0.30723020000000001</v>
      </c>
      <c r="N82" s="149">
        <f t="shared" si="8"/>
        <v>1.2983569285382243E-2</v>
      </c>
      <c r="O82" s="143">
        <f t="shared" si="10"/>
        <v>2.5295640865393452</v>
      </c>
      <c r="P82" s="25"/>
    </row>
    <row r="83" spans="2:16" x14ac:dyDescent="0.25">
      <c r="B83" s="22"/>
      <c r="C83" s="109" t="s">
        <v>55</v>
      </c>
      <c r="D83" s="110"/>
      <c r="E83" s="135">
        <v>2.4489774000000004</v>
      </c>
      <c r="F83" s="108">
        <v>0.56222159999999999</v>
      </c>
      <c r="G83" s="149">
        <f t="shared" si="7"/>
        <v>1.3425225655475428E-2</v>
      </c>
      <c r="H83" s="143">
        <f t="shared" si="9"/>
        <v>-0.77042597453124728</v>
      </c>
      <c r="I83" s="3"/>
      <c r="J83" s="109" t="s">
        <v>58</v>
      </c>
      <c r="K83" s="110"/>
      <c r="L83" s="135">
        <v>2.3411947999999998</v>
      </c>
      <c r="M83" s="108">
        <v>0.27539999999999998</v>
      </c>
      <c r="N83" s="149">
        <f t="shared" si="8"/>
        <v>1.1638422854245023E-2</v>
      </c>
      <c r="O83" s="143">
        <f t="shared" si="10"/>
        <v>-0.88236775513084176</v>
      </c>
      <c r="P83" s="25"/>
    </row>
    <row r="84" spans="2:16" x14ac:dyDescent="0.25">
      <c r="B84" s="22"/>
      <c r="C84" s="109" t="s">
        <v>68</v>
      </c>
      <c r="D84" s="110"/>
      <c r="E84" s="135">
        <v>1.2938999999999999E-2</v>
      </c>
      <c r="F84" s="108">
        <v>0.4244773</v>
      </c>
      <c r="G84" s="149">
        <f t="shared" si="7"/>
        <v>1.0136045178852858E-2</v>
      </c>
      <c r="H84" s="143">
        <f t="shared" si="9"/>
        <v>31.806036015148003</v>
      </c>
      <c r="I84" s="3"/>
      <c r="J84" s="109" t="s">
        <v>72</v>
      </c>
      <c r="K84" s="110"/>
      <c r="L84" s="135">
        <v>0</v>
      </c>
      <c r="M84" s="108">
        <v>0.22313250000000001</v>
      </c>
      <c r="N84" s="149">
        <f t="shared" si="8"/>
        <v>9.4295947259434559E-3</v>
      </c>
      <c r="O84" s="143" t="str">
        <f t="shared" si="10"/>
        <v xml:space="preserve"> - </v>
      </c>
      <c r="P84" s="25"/>
    </row>
    <row r="85" spans="2:16" x14ac:dyDescent="0.25">
      <c r="B85" s="22"/>
      <c r="C85" s="109" t="s">
        <v>143</v>
      </c>
      <c r="D85" s="110"/>
      <c r="E85" s="135">
        <v>1.1564928000000001</v>
      </c>
      <c r="F85" s="108">
        <v>0.29007360000000004</v>
      </c>
      <c r="G85" s="149">
        <f t="shared" si="7"/>
        <v>6.9266345097664652E-3</v>
      </c>
      <c r="H85" s="143">
        <f t="shared" si="9"/>
        <v>-0.74917820500049803</v>
      </c>
      <c r="I85" s="3"/>
      <c r="J85" s="109" t="s">
        <v>61</v>
      </c>
      <c r="K85" s="110"/>
      <c r="L85" s="135">
        <v>0</v>
      </c>
      <c r="M85" s="108">
        <v>0.1171304</v>
      </c>
      <c r="N85" s="149">
        <f t="shared" si="8"/>
        <v>4.9499387229007307E-3</v>
      </c>
      <c r="O85" s="143" t="str">
        <f t="shared" si="10"/>
        <v xml:space="preserve"> - </v>
      </c>
      <c r="P85" s="25"/>
    </row>
    <row r="86" spans="2:16" x14ac:dyDescent="0.25">
      <c r="B86" s="22"/>
      <c r="C86" s="109" t="s">
        <v>73</v>
      </c>
      <c r="D86" s="110"/>
      <c r="E86" s="135">
        <v>0.38385189999999997</v>
      </c>
      <c r="F86" s="108">
        <v>0.29007359999999999</v>
      </c>
      <c r="G86" s="149">
        <f t="shared" si="7"/>
        <v>6.9266345097664644E-3</v>
      </c>
      <c r="H86" s="143">
        <f t="shared" si="9"/>
        <v>-0.24430854712455508</v>
      </c>
      <c r="I86" s="3"/>
      <c r="J86" s="109" t="s">
        <v>45</v>
      </c>
      <c r="K86" s="110"/>
      <c r="L86" s="135">
        <v>0.28349779999999997</v>
      </c>
      <c r="M86" s="108">
        <v>6.8849999999999995E-2</v>
      </c>
      <c r="N86" s="149">
        <f t="shared" si="8"/>
        <v>2.9096057135612557E-3</v>
      </c>
      <c r="O86" s="143">
        <f t="shared" si="10"/>
        <v>-0.75714097252253809</v>
      </c>
      <c r="P86" s="25"/>
    </row>
    <row r="87" spans="2:16" x14ac:dyDescent="0.25">
      <c r="B87" s="22"/>
      <c r="C87" s="109" t="s">
        <v>50</v>
      </c>
      <c r="D87" s="118"/>
      <c r="E87" s="135">
        <v>1.062098</v>
      </c>
      <c r="F87" s="108">
        <v>0.27190390000000003</v>
      </c>
      <c r="G87" s="149">
        <f t="shared" si="7"/>
        <v>6.4927623095658825E-3</v>
      </c>
      <c r="H87" s="143">
        <f t="shared" si="9"/>
        <v>-0.74399358627923218</v>
      </c>
      <c r="I87" s="3"/>
      <c r="J87" s="109" t="s">
        <v>47</v>
      </c>
      <c r="K87" s="118"/>
      <c r="L87" s="135">
        <v>0</v>
      </c>
      <c r="M87" s="108">
        <v>5.3567200000000002E-2</v>
      </c>
      <c r="N87" s="149">
        <f t="shared" si="8"/>
        <v>2.2637535392807336E-3</v>
      </c>
      <c r="O87" s="143" t="str">
        <f t="shared" si="10"/>
        <v xml:space="preserve"> - </v>
      </c>
      <c r="P87" s="25"/>
    </row>
    <row r="88" spans="2:16" x14ac:dyDescent="0.25">
      <c r="B88" s="22"/>
      <c r="C88" s="109" t="s">
        <v>144</v>
      </c>
      <c r="D88" s="110"/>
      <c r="E88" s="135">
        <v>0</v>
      </c>
      <c r="F88" s="108">
        <v>0.23336099999999999</v>
      </c>
      <c r="G88" s="149">
        <f t="shared" si="7"/>
        <v>5.5724007832274698E-3</v>
      </c>
      <c r="H88" s="143" t="str">
        <f t="shared" si="9"/>
        <v xml:space="preserve"> - </v>
      </c>
      <c r="I88" s="3"/>
      <c r="J88" s="109" t="s">
        <v>139</v>
      </c>
      <c r="K88" s="110"/>
      <c r="L88" s="135">
        <v>0</v>
      </c>
      <c r="M88" s="108">
        <v>4.3725E-2</v>
      </c>
      <c r="N88" s="149">
        <f t="shared" si="8"/>
        <v>1.8478214934708195E-3</v>
      </c>
      <c r="O88" s="143" t="str">
        <f t="shared" si="10"/>
        <v xml:space="preserve"> - </v>
      </c>
      <c r="P88" s="25"/>
    </row>
    <row r="89" spans="2:16" x14ac:dyDescent="0.25">
      <c r="B89" s="22"/>
      <c r="C89" s="113" t="s">
        <v>54</v>
      </c>
      <c r="D89" s="114"/>
      <c r="E89" s="147">
        <f>+E90-SUM(E72:E88)</f>
        <v>3.2714130199999829</v>
      </c>
      <c r="F89" s="116">
        <f>+F90-SUM(F72:F88)</f>
        <v>1.16562128999999</v>
      </c>
      <c r="G89" s="150">
        <f>+F89/F$90</f>
        <v>2.7833738239648263E-2</v>
      </c>
      <c r="H89" s="148">
        <f t="shared" si="9"/>
        <v>-0.64369485513632996</v>
      </c>
      <c r="I89" s="3"/>
      <c r="J89" s="113" t="s">
        <v>54</v>
      </c>
      <c r="K89" s="114"/>
      <c r="L89" s="147">
        <f>+L90-SUM(L72:L88)</f>
        <v>0.47451270000000179</v>
      </c>
      <c r="M89" s="116">
        <f>+M90-SUM(M72:M88)</f>
        <v>-2.7329999999636811E-4</v>
      </c>
      <c r="N89" s="150">
        <f>+M89/M$90</f>
        <v>-1.1549676710322787E-5</v>
      </c>
      <c r="O89" s="148">
        <f t="shared" si="10"/>
        <v>-1.0005759592946539</v>
      </c>
      <c r="P89" s="25"/>
    </row>
    <row r="90" spans="2:16" x14ac:dyDescent="0.25">
      <c r="B90" s="22"/>
      <c r="C90" s="121" t="s">
        <v>3</v>
      </c>
      <c r="D90" s="122"/>
      <c r="E90" s="107">
        <f>+H12</f>
        <v>48.142000000000003</v>
      </c>
      <c r="F90" s="107">
        <f>+I12</f>
        <v>41.878</v>
      </c>
      <c r="G90" s="81">
        <f>+F90/F$90</f>
        <v>1</v>
      </c>
      <c r="H90" s="123">
        <f t="shared" si="9"/>
        <v>-0.13011507623281127</v>
      </c>
      <c r="I90" s="8"/>
      <c r="J90" s="121" t="s">
        <v>14</v>
      </c>
      <c r="K90" s="122"/>
      <c r="L90" s="107">
        <f>+H22</f>
        <v>31.609000000000002</v>
      </c>
      <c r="M90" s="107">
        <f>+I22</f>
        <v>23.663</v>
      </c>
      <c r="N90" s="81">
        <f>+M90/M$90</f>
        <v>1</v>
      </c>
      <c r="O90" s="123">
        <f t="shared" si="10"/>
        <v>-0.25138409946534224</v>
      </c>
      <c r="P90" s="25"/>
    </row>
    <row r="91" spans="2:16" x14ac:dyDescent="0.25">
      <c r="B91" s="22"/>
      <c r="C91" s="89" t="s">
        <v>33</v>
      </c>
      <c r="D91" s="8"/>
      <c r="E91" s="34"/>
      <c r="F91" s="8"/>
      <c r="G91" s="8"/>
      <c r="H91" s="8"/>
      <c r="I91" s="8"/>
      <c r="J91" s="89" t="s">
        <v>33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65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3" t="s">
        <v>40</v>
      </c>
      <c r="D98" s="253"/>
      <c r="E98" s="253"/>
      <c r="F98" s="253"/>
      <c r="G98" s="253"/>
      <c r="H98" s="253"/>
      <c r="I98" s="8"/>
      <c r="J98" s="253" t="s">
        <v>41</v>
      </c>
      <c r="K98" s="253"/>
      <c r="L98" s="253"/>
      <c r="M98" s="253"/>
      <c r="N98" s="253"/>
      <c r="O98" s="253"/>
      <c r="P98" s="25"/>
    </row>
    <row r="99" spans="2:16" x14ac:dyDescent="0.25">
      <c r="B99" s="22"/>
      <c r="C99" s="254" t="s">
        <v>24</v>
      </c>
      <c r="D99" s="254"/>
      <c r="E99" s="254"/>
      <c r="F99" s="254"/>
      <c r="G99" s="254"/>
      <c r="H99" s="254"/>
      <c r="I99" s="8"/>
      <c r="J99" s="254" t="s">
        <v>24</v>
      </c>
      <c r="K99" s="254"/>
      <c r="L99" s="254"/>
      <c r="M99" s="254"/>
      <c r="N99" s="254"/>
      <c r="O99" s="254"/>
      <c r="P99" s="25"/>
    </row>
    <row r="100" spans="2:16" x14ac:dyDescent="0.25">
      <c r="B100" s="22"/>
      <c r="C100" s="250" t="s">
        <v>66</v>
      </c>
      <c r="D100" s="251"/>
      <c r="E100" s="84">
        <v>2015</v>
      </c>
      <c r="F100" s="85">
        <v>2016</v>
      </c>
      <c r="G100" s="85" t="s">
        <v>20</v>
      </c>
      <c r="H100" s="85" t="s">
        <v>21</v>
      </c>
      <c r="I100" s="8"/>
      <c r="J100" s="250" t="s">
        <v>66</v>
      </c>
      <c r="K100" s="251"/>
      <c r="L100" s="84">
        <v>2015</v>
      </c>
      <c r="M100" s="85">
        <v>2016</v>
      </c>
      <c r="N100" s="85" t="s">
        <v>20</v>
      </c>
      <c r="O100" s="85" t="s">
        <v>21</v>
      </c>
      <c r="P100" s="25"/>
    </row>
    <row r="101" spans="2:16" x14ac:dyDescent="0.25">
      <c r="B101" s="22"/>
      <c r="C101" s="129" t="str">
        <f>+C72</f>
        <v>Italia</v>
      </c>
      <c r="D101" s="153"/>
      <c r="E101" s="134">
        <f t="shared" ref="E101:F101" si="11">+E72</f>
        <v>10.186154500000006</v>
      </c>
      <c r="F101" s="119">
        <f t="shared" si="11"/>
        <v>8.9992011000000094</v>
      </c>
      <c r="G101" s="154">
        <f>+F101/F101</f>
        <v>1</v>
      </c>
      <c r="H101" s="142">
        <f>IFERROR(F101/E101-1," - ")</f>
        <v>-0.11652615322102133</v>
      </c>
      <c r="I101" s="8"/>
      <c r="J101" s="129" t="str">
        <f>+J72</f>
        <v>Estados Unidos</v>
      </c>
      <c r="K101" s="153"/>
      <c r="L101" s="134">
        <f t="shared" ref="L101:M101" si="12">+L72</f>
        <v>7.0191474000000014</v>
      </c>
      <c r="M101" s="119">
        <f t="shared" si="12"/>
        <v>8.2534709000000017</v>
      </c>
      <c r="N101" s="154">
        <f>+M101/M101</f>
        <v>1</v>
      </c>
      <c r="O101" s="142">
        <f>IFERROR(M101/L101-1," - ")</f>
        <v>0.17585091602435932</v>
      </c>
      <c r="P101" s="25"/>
    </row>
    <row r="102" spans="2:16" x14ac:dyDescent="0.25">
      <c r="B102" s="22"/>
      <c r="C102" s="109" t="s">
        <v>122</v>
      </c>
      <c r="D102" s="110"/>
      <c r="E102" s="111">
        <v>9.0528427000000029</v>
      </c>
      <c r="F102" s="108">
        <v>6.8720354000000006</v>
      </c>
      <c r="G102" s="149">
        <f>+F102/F101</f>
        <v>0.7636272735365357</v>
      </c>
      <c r="H102" s="143">
        <f t="shared" ref="H102:H112" si="13">IFERROR(F102/E102-1," - ")</f>
        <v>-0.24089751388257319</v>
      </c>
      <c r="I102" s="8"/>
      <c r="J102" s="109" t="s">
        <v>30</v>
      </c>
      <c r="K102" s="110"/>
      <c r="L102" s="111">
        <v>7.0191474000000014</v>
      </c>
      <c r="M102" s="108">
        <v>8.2534709000000017</v>
      </c>
      <c r="N102" s="149">
        <f>+M102/M101</f>
        <v>1</v>
      </c>
      <c r="O102" s="143">
        <f t="shared" ref="O102:O112" si="14">IFERROR(M102/L102-1," - ")</f>
        <v>0.17585091602435932</v>
      </c>
      <c r="P102" s="25"/>
    </row>
    <row r="103" spans="2:16" x14ac:dyDescent="0.25">
      <c r="B103" s="22"/>
      <c r="C103" s="109" t="s">
        <v>111</v>
      </c>
      <c r="D103" s="110"/>
      <c r="E103" s="111">
        <v>0.90093999999999996</v>
      </c>
      <c r="F103" s="108">
        <v>1.9252947999999996</v>
      </c>
      <c r="G103" s="149">
        <f>+F103/F101</f>
        <v>0.21394063524149912</v>
      </c>
      <c r="H103" s="143">
        <f t="shared" si="13"/>
        <v>1.136984482873443</v>
      </c>
      <c r="I103" s="8"/>
      <c r="J103" s="109"/>
      <c r="K103" s="110"/>
      <c r="L103" s="111"/>
      <c r="M103" s="108"/>
      <c r="N103" s="149">
        <f>+M103/M101</f>
        <v>0</v>
      </c>
      <c r="O103" s="143" t="str">
        <f t="shared" si="14"/>
        <v xml:space="preserve"> - </v>
      </c>
      <c r="P103" s="25"/>
    </row>
    <row r="104" spans="2:16" x14ac:dyDescent="0.25">
      <c r="B104" s="22"/>
      <c r="C104" s="109" t="s">
        <v>112</v>
      </c>
      <c r="D104" s="110"/>
      <c r="E104" s="111">
        <v>0.18689100000000003</v>
      </c>
      <c r="F104" s="108">
        <v>0.20158740000000006</v>
      </c>
      <c r="G104" s="149">
        <f>+F104/F101</f>
        <v>2.2400588425565891E-2</v>
      </c>
      <c r="H104" s="143">
        <f t="shared" si="13"/>
        <v>7.8636210411416441E-2</v>
      </c>
      <c r="I104" s="8"/>
      <c r="J104" s="109"/>
      <c r="K104" s="110"/>
      <c r="L104" s="111"/>
      <c r="M104" s="108"/>
      <c r="N104" s="149">
        <f>+M104/M101</f>
        <v>0</v>
      </c>
      <c r="O104" s="143" t="str">
        <f t="shared" si="14"/>
        <v xml:space="preserve"> - </v>
      </c>
      <c r="P104" s="25"/>
    </row>
    <row r="105" spans="2:16" x14ac:dyDescent="0.25">
      <c r="B105" s="22"/>
      <c r="C105" s="129" t="str">
        <f>+C73</f>
        <v>Países Bajos</v>
      </c>
      <c r="D105" s="153"/>
      <c r="E105" s="134">
        <f t="shared" ref="E105:F105" si="15">+E73</f>
        <v>11.803397700000003</v>
      </c>
      <c r="F105" s="119">
        <f t="shared" si="15"/>
        <v>6.0032892999999996</v>
      </c>
      <c r="G105" s="154">
        <f>+F105/F105</f>
        <v>1</v>
      </c>
      <c r="H105" s="142">
        <f t="shared" si="13"/>
        <v>-0.49139311810191755</v>
      </c>
      <c r="I105" s="8"/>
      <c r="J105" s="129" t="str">
        <f>+J73</f>
        <v>Alemania</v>
      </c>
      <c r="K105" s="153"/>
      <c r="L105" s="134">
        <f>+L73</f>
        <v>14.6772603</v>
      </c>
      <c r="M105" s="119">
        <f>+M73</f>
        <v>7.0355550999999998</v>
      </c>
      <c r="N105" s="154">
        <f>+M105/M105</f>
        <v>1</v>
      </c>
      <c r="O105" s="142">
        <f t="shared" si="14"/>
        <v>-0.52064929311092212</v>
      </c>
      <c r="P105" s="25"/>
    </row>
    <row r="106" spans="2:16" x14ac:dyDescent="0.25">
      <c r="B106" s="22"/>
      <c r="C106" s="93" t="s">
        <v>122</v>
      </c>
      <c r="D106" s="110"/>
      <c r="E106" s="111">
        <v>11.789605500000002</v>
      </c>
      <c r="F106" s="108">
        <v>5.9313617000000001</v>
      </c>
      <c r="G106" s="149">
        <f>+F106/F105</f>
        <v>0.98801863505062137</v>
      </c>
      <c r="H106" s="143">
        <f t="shared" si="13"/>
        <v>-0.49689905230501574</v>
      </c>
      <c r="I106" s="8"/>
      <c r="J106" s="109" t="s">
        <v>30</v>
      </c>
      <c r="K106" s="110"/>
      <c r="L106" s="111">
        <v>14.6772603</v>
      </c>
      <c r="M106" s="108">
        <v>7.0355550999999998</v>
      </c>
      <c r="N106" s="149">
        <f>+M106/M105</f>
        <v>1</v>
      </c>
      <c r="O106" s="143">
        <f t="shared" si="14"/>
        <v>-0.52064929311092212</v>
      </c>
      <c r="P106" s="25"/>
    </row>
    <row r="107" spans="2:16" x14ac:dyDescent="0.25">
      <c r="B107" s="22"/>
      <c r="C107" s="109" t="s">
        <v>102</v>
      </c>
      <c r="D107" s="110"/>
      <c r="E107" s="111"/>
      <c r="F107" s="108">
        <v>5.7599999999999998E-2</v>
      </c>
      <c r="G107" s="149">
        <f>+F107/F105</f>
        <v>9.5947400036176834E-3</v>
      </c>
      <c r="H107" s="143" t="str">
        <f t="shared" si="13"/>
        <v xml:space="preserve"> - </v>
      </c>
      <c r="I107" s="8"/>
      <c r="J107" s="109"/>
      <c r="K107" s="110"/>
      <c r="L107" s="111"/>
      <c r="M107" s="108"/>
      <c r="N107" s="149">
        <f>+M107/M105</f>
        <v>0</v>
      </c>
      <c r="O107" s="143" t="str">
        <f t="shared" si="14"/>
        <v xml:space="preserve"> - </v>
      </c>
      <c r="P107" s="25"/>
    </row>
    <row r="108" spans="2:16" x14ac:dyDescent="0.25">
      <c r="B108" s="22"/>
      <c r="C108" s="113" t="s">
        <v>121</v>
      </c>
      <c r="D108" s="114"/>
      <c r="E108" s="115">
        <v>1.31532E-2</v>
      </c>
      <c r="F108" s="116">
        <v>1.4327599999999999E-2</v>
      </c>
      <c r="G108" s="149">
        <f>+F108/F105</f>
        <v>2.3866249457609847E-3</v>
      </c>
      <c r="H108" s="143">
        <f t="shared" si="13"/>
        <v>8.9286257336617547E-2</v>
      </c>
      <c r="I108" s="8"/>
      <c r="J108" s="113"/>
      <c r="K108" s="114"/>
      <c r="L108" s="115"/>
      <c r="M108" s="116"/>
      <c r="N108" s="149">
        <f>+M108/M105</f>
        <v>0</v>
      </c>
      <c r="O108" s="143" t="str">
        <f t="shared" si="14"/>
        <v xml:space="preserve"> - </v>
      </c>
      <c r="P108" s="25"/>
    </row>
    <row r="109" spans="2:16" x14ac:dyDescent="0.25">
      <c r="B109" s="22"/>
      <c r="C109" s="131" t="str">
        <f>+C74</f>
        <v xml:space="preserve">Chile </v>
      </c>
      <c r="D109" s="166"/>
      <c r="E109" s="134">
        <f t="shared" ref="E109:F109" si="16">+E74</f>
        <v>4.7433828</v>
      </c>
      <c r="F109" s="119">
        <f t="shared" si="16"/>
        <v>5.5529690000000027</v>
      </c>
      <c r="G109" s="142">
        <f>+F109/F109</f>
        <v>1</v>
      </c>
      <c r="H109" s="142">
        <f t="shared" si="13"/>
        <v>0.17067696918747588</v>
      </c>
      <c r="I109" s="8"/>
      <c r="J109" s="129" t="str">
        <f>+J74</f>
        <v>Panamá</v>
      </c>
      <c r="K109" s="167"/>
      <c r="L109" s="134">
        <f>+L74</f>
        <v>0</v>
      </c>
      <c r="M109" s="119">
        <f>+M74</f>
        <v>2.0905905000000002</v>
      </c>
      <c r="N109" s="142">
        <f>+M109/M109</f>
        <v>1</v>
      </c>
      <c r="O109" s="142" t="str">
        <f t="shared" si="14"/>
        <v xml:space="preserve"> - </v>
      </c>
      <c r="P109" s="25"/>
    </row>
    <row r="110" spans="2:16" x14ac:dyDescent="0.25">
      <c r="B110" s="22"/>
      <c r="C110" s="109" t="s">
        <v>110</v>
      </c>
      <c r="D110" s="110"/>
      <c r="E110" s="111">
        <v>4.6400892000000002</v>
      </c>
      <c r="F110" s="108">
        <v>5.4640542000000005</v>
      </c>
      <c r="G110" s="143">
        <f>+F110/F109</f>
        <v>0.98398788107767177</v>
      </c>
      <c r="H110" s="143">
        <f t="shared" si="13"/>
        <v>0.17757525006200314</v>
      </c>
      <c r="I110" s="8"/>
      <c r="J110" s="109" t="s">
        <v>30</v>
      </c>
      <c r="K110" s="110"/>
      <c r="L110" s="111"/>
      <c r="M110" s="108">
        <v>2.0905905000000002</v>
      </c>
      <c r="N110" s="143">
        <f>+M110/M109</f>
        <v>1</v>
      </c>
      <c r="O110" s="143" t="str">
        <f t="shared" si="14"/>
        <v xml:space="preserve"> - </v>
      </c>
      <c r="P110" s="25"/>
    </row>
    <row r="111" spans="2:16" x14ac:dyDescent="0.25">
      <c r="B111" s="22"/>
      <c r="C111" s="109" t="s">
        <v>120</v>
      </c>
      <c r="D111" s="110"/>
      <c r="E111" s="111">
        <v>0.10329360000000001</v>
      </c>
      <c r="F111" s="108">
        <v>7.9194799999999996E-2</v>
      </c>
      <c r="G111" s="143">
        <f>+F111/F109</f>
        <v>1.4261703964131612E-2</v>
      </c>
      <c r="H111" s="143">
        <f t="shared" si="13"/>
        <v>-0.23330390266192691</v>
      </c>
      <c r="I111" s="8"/>
      <c r="J111" s="109"/>
      <c r="K111" s="110"/>
      <c r="L111" s="111"/>
      <c r="M111" s="108"/>
      <c r="N111" s="143">
        <f>+M111/M109</f>
        <v>0</v>
      </c>
      <c r="O111" s="143" t="str">
        <f t="shared" si="14"/>
        <v xml:space="preserve"> - </v>
      </c>
      <c r="P111" s="25"/>
    </row>
    <row r="112" spans="2:16" x14ac:dyDescent="0.25">
      <c r="B112" s="22"/>
      <c r="C112" s="113" t="s">
        <v>150</v>
      </c>
      <c r="D112" s="26"/>
      <c r="E112" s="115"/>
      <c r="F112" s="116">
        <v>9.7199999999999995E-3</v>
      </c>
      <c r="G112" s="148">
        <f>+F112/F109</f>
        <v>1.7504149581962359E-3</v>
      </c>
      <c r="H112" s="148" t="str">
        <f t="shared" si="13"/>
        <v xml:space="preserve"> - </v>
      </c>
      <c r="I112" s="8"/>
      <c r="J112" s="113"/>
      <c r="K112" s="114"/>
      <c r="L112" s="115"/>
      <c r="M112" s="116"/>
      <c r="N112" s="148">
        <f>+M112/M109</f>
        <v>0</v>
      </c>
      <c r="O112" s="148" t="str">
        <f t="shared" si="14"/>
        <v xml:space="preserve"> - </v>
      </c>
      <c r="P112" s="25"/>
    </row>
    <row r="113" spans="2:16" x14ac:dyDescent="0.25">
      <c r="B113" s="22"/>
      <c r="C113" s="89" t="s">
        <v>33</v>
      </c>
      <c r="D113" s="8"/>
      <c r="E113" s="34"/>
      <c r="F113" s="8"/>
      <c r="G113" s="8"/>
      <c r="H113" s="8"/>
      <c r="I113" s="8"/>
      <c r="J113" s="89" t="s">
        <v>33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8:D38"/>
    <mergeCell ref="J38:K38"/>
    <mergeCell ref="C33:O35"/>
    <mergeCell ref="C36:H36"/>
    <mergeCell ref="J36:O36"/>
    <mergeCell ref="C37:H37"/>
    <mergeCell ref="J37:O37"/>
    <mergeCell ref="F10:L10"/>
    <mergeCell ref="F11:G11"/>
    <mergeCell ref="B1:P1"/>
    <mergeCell ref="C7:O8"/>
    <mergeCell ref="F9:L9"/>
    <mergeCell ref="C66:O68"/>
    <mergeCell ref="C69:H69"/>
    <mergeCell ref="J69:O69"/>
    <mergeCell ref="C70:H70"/>
    <mergeCell ref="J70:O70"/>
    <mergeCell ref="C100:D100"/>
    <mergeCell ref="J100:K100"/>
    <mergeCell ref="C71:D71"/>
    <mergeCell ref="J71:K71"/>
    <mergeCell ref="C98:H98"/>
    <mergeCell ref="J98:O98"/>
    <mergeCell ref="C99:H99"/>
    <mergeCell ref="J99:O99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8" t="s">
        <v>157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2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ht="15" customHeight="1" x14ac:dyDescent="0.25">
      <c r="B7" s="22"/>
      <c r="C7" s="255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US$ 22.5 millones, disminuyendo en -22.9% respecto al 2015. De otro lado el 0.8% de estas exportaciones fueron de tipo Tradicional en tanto las exportaciones No Tradicional representaron el 99.2%.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"/>
    </row>
    <row r="8" spans="2:16" x14ac:dyDescent="0.25">
      <c r="B8" s="22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"/>
    </row>
    <row r="9" spans="2:16" x14ac:dyDescent="0.25">
      <c r="B9" s="22"/>
      <c r="C9" s="8"/>
      <c r="D9" s="8"/>
      <c r="E9" s="8"/>
      <c r="F9" s="256" t="s">
        <v>25</v>
      </c>
      <c r="G9" s="256"/>
      <c r="H9" s="256"/>
      <c r="I9" s="256"/>
      <c r="J9" s="256"/>
      <c r="K9" s="256"/>
      <c r="L9" s="256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57" t="s">
        <v>24</v>
      </c>
      <c r="G10" s="257"/>
      <c r="H10" s="257"/>
      <c r="I10" s="257"/>
      <c r="J10" s="257"/>
      <c r="K10" s="257"/>
      <c r="L10" s="257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12</v>
      </c>
      <c r="G11" s="251"/>
      <c r="H11" s="84">
        <v>2015</v>
      </c>
      <c r="I11" s="85">
        <v>2016</v>
      </c>
      <c r="J11" s="85" t="s">
        <v>20</v>
      </c>
      <c r="K11" s="85" t="s">
        <v>21</v>
      </c>
      <c r="L11" s="85" t="s">
        <v>22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3" t="s">
        <v>3</v>
      </c>
      <c r="G12" s="74"/>
      <c r="H12" s="86">
        <v>29.154</v>
      </c>
      <c r="I12" s="87">
        <v>22.297999999999998</v>
      </c>
      <c r="J12" s="75">
        <f t="shared" ref="J12:J27" si="0">IFERROR(I12/I$27, " - ")</f>
        <v>0.99208044135967255</v>
      </c>
      <c r="K12" s="76">
        <f>IFERROR(I12/H12-1," - ")</f>
        <v>-0.23516498593674973</v>
      </c>
      <c r="L12" s="77">
        <f>IFERROR(I12-H12, " - ")</f>
        <v>-6.8560000000000016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0" t="s">
        <v>4</v>
      </c>
      <c r="G13" s="58"/>
      <c r="H13" s="27">
        <v>1.294</v>
      </c>
      <c r="I13" s="64">
        <v>2.6309999999999998</v>
      </c>
      <c r="J13" s="75">
        <f t="shared" si="0"/>
        <v>0.11705819540843566</v>
      </c>
      <c r="K13" s="68">
        <f t="shared" ref="K13:K27" si="1">IFERROR(I13/H13-1," - ")</f>
        <v>1.0332302936630602</v>
      </c>
      <c r="L13" s="70">
        <f t="shared" ref="L13:L27" si="2">IFERROR(I13-H13, " - ")</f>
        <v>1.3369999999999997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0" t="s">
        <v>5</v>
      </c>
      <c r="G14" s="58"/>
      <c r="H14" s="27">
        <v>27.09</v>
      </c>
      <c r="I14" s="64">
        <v>18.379000000000001</v>
      </c>
      <c r="J14" s="80">
        <f t="shared" si="0"/>
        <v>0.81771667556504724</v>
      </c>
      <c r="K14" s="67">
        <f t="shared" si="1"/>
        <v>-0.32155777039497968</v>
      </c>
      <c r="L14" s="71">
        <f t="shared" si="2"/>
        <v>-8.7109999999999985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0" t="s">
        <v>6</v>
      </c>
      <c r="G15" s="58"/>
      <c r="H15" s="27">
        <v>0.13300000000000001</v>
      </c>
      <c r="I15" s="64">
        <v>0.88300000000000001</v>
      </c>
      <c r="J15" s="80">
        <f t="shared" si="0"/>
        <v>3.9286349884321052E-2</v>
      </c>
      <c r="K15" s="67">
        <f t="shared" si="1"/>
        <v>5.6390977443609023</v>
      </c>
      <c r="L15" s="71">
        <f t="shared" si="2"/>
        <v>0.75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0" t="s">
        <v>7</v>
      </c>
      <c r="G16" s="58"/>
      <c r="H16" s="27">
        <v>1E-3</v>
      </c>
      <c r="I16" s="64">
        <v>4.0000000000000001E-3</v>
      </c>
      <c r="J16" s="80">
        <f t="shared" si="0"/>
        <v>1.7796760989499913E-4</v>
      </c>
      <c r="K16" s="67">
        <f t="shared" si="1"/>
        <v>3</v>
      </c>
      <c r="L16" s="71">
        <f t="shared" si="2"/>
        <v>3.0000000000000001E-3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0" t="s">
        <v>18</v>
      </c>
      <c r="G17" s="58"/>
      <c r="H17" s="27">
        <v>0.62</v>
      </c>
      <c r="I17" s="64">
        <v>0.13400000000000001</v>
      </c>
      <c r="J17" s="80">
        <f t="shared" si="0"/>
        <v>5.9619149314824706E-3</v>
      </c>
      <c r="K17" s="67">
        <f t="shared" si="1"/>
        <v>-0.78387096774193543</v>
      </c>
      <c r="L17" s="71">
        <f t="shared" si="2"/>
        <v>-0.48599999999999999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0" t="s">
        <v>8</v>
      </c>
      <c r="G18" s="58"/>
      <c r="H18" s="27">
        <v>7.0000000000000001E-3</v>
      </c>
      <c r="I18" s="64">
        <v>1E-3</v>
      </c>
      <c r="J18" s="80">
        <f t="shared" si="0"/>
        <v>4.4491902473749782E-5</v>
      </c>
      <c r="K18" s="67">
        <f t="shared" si="1"/>
        <v>-0.85714285714285721</v>
      </c>
      <c r="L18" s="71">
        <f t="shared" si="2"/>
        <v>-6.0000000000000001E-3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0" t="s">
        <v>9</v>
      </c>
      <c r="G19" s="58"/>
      <c r="H19" s="27">
        <v>8.9999999999999993E-3</v>
      </c>
      <c r="I19" s="64">
        <v>4.0000000000000001E-3</v>
      </c>
      <c r="J19" s="80">
        <f t="shared" si="0"/>
        <v>1.7796760989499913E-4</v>
      </c>
      <c r="K19" s="67">
        <f t="shared" si="1"/>
        <v>-0.55555555555555558</v>
      </c>
      <c r="L19" s="71">
        <f t="shared" si="2"/>
        <v>-4.9999999999999992E-3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0" t="s">
        <v>10</v>
      </c>
      <c r="G20" s="58"/>
      <c r="H20" s="27">
        <v>1E-3</v>
      </c>
      <c r="I20" s="64">
        <v>0.26</v>
      </c>
      <c r="J20" s="80">
        <f t="shared" si="0"/>
        <v>1.1567894643174943E-2</v>
      </c>
      <c r="K20" s="67">
        <f t="shared" si="1"/>
        <v>259</v>
      </c>
      <c r="L20" s="71">
        <f t="shared" si="2"/>
        <v>0.25900000000000001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1" t="s">
        <v>11</v>
      </c>
      <c r="G21" s="59"/>
      <c r="H21" s="65">
        <v>0</v>
      </c>
      <c r="I21" s="66">
        <v>1E-3</v>
      </c>
      <c r="J21" s="81">
        <f t="shared" si="0"/>
        <v>4.4491902473749782E-5</v>
      </c>
      <c r="K21" s="69" t="str">
        <f t="shared" si="1"/>
        <v xml:space="preserve"> - </v>
      </c>
      <c r="L21" s="72">
        <f t="shared" si="2"/>
        <v>1E-3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3" t="s">
        <v>14</v>
      </c>
      <c r="G22" s="74"/>
      <c r="H22" s="86">
        <v>1E-3</v>
      </c>
      <c r="I22" s="87">
        <v>0.17799999999999999</v>
      </c>
      <c r="J22" s="78">
        <f t="shared" si="0"/>
        <v>7.9195586403274596E-3</v>
      </c>
      <c r="K22" s="78">
        <f t="shared" si="1"/>
        <v>177</v>
      </c>
      <c r="L22" s="79">
        <f t="shared" si="2"/>
        <v>0.17699999999999999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2" t="s">
        <v>15</v>
      </c>
      <c r="G23" s="63"/>
      <c r="H23" s="27">
        <v>0</v>
      </c>
      <c r="I23" s="64">
        <v>0</v>
      </c>
      <c r="J23" s="80">
        <f t="shared" si="0"/>
        <v>0</v>
      </c>
      <c r="K23" s="67" t="str">
        <f t="shared" si="1"/>
        <v xml:space="preserve"> - </v>
      </c>
      <c r="L23" s="71">
        <f t="shared" si="2"/>
        <v>0</v>
      </c>
      <c r="M23" s="88"/>
      <c r="N23" s="88"/>
      <c r="O23" s="8"/>
      <c r="P23" s="25"/>
    </row>
    <row r="24" spans="2:16" x14ac:dyDescent="0.25">
      <c r="B24" s="22"/>
      <c r="C24" s="8"/>
      <c r="D24" s="8"/>
      <c r="E24" s="8"/>
      <c r="F24" s="60" t="s">
        <v>16</v>
      </c>
      <c r="G24" s="58"/>
      <c r="H24" s="27">
        <v>0</v>
      </c>
      <c r="I24" s="64">
        <v>0</v>
      </c>
      <c r="J24" s="80">
        <f t="shared" si="0"/>
        <v>0</v>
      </c>
      <c r="K24" s="67" t="str">
        <f t="shared" si="1"/>
        <v xml:space="preserve"> - </v>
      </c>
      <c r="L24" s="71">
        <f t="shared" si="2"/>
        <v>0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0" t="s">
        <v>17</v>
      </c>
      <c r="G25" s="58"/>
      <c r="H25" s="27">
        <v>0</v>
      </c>
      <c r="I25" s="64">
        <v>0.17799999999999999</v>
      </c>
      <c r="J25" s="80">
        <f t="shared" si="0"/>
        <v>7.9195586403274596E-3</v>
      </c>
      <c r="K25" s="67" t="str">
        <f t="shared" si="1"/>
        <v xml:space="preserve"> - </v>
      </c>
      <c r="L25" s="71">
        <f t="shared" si="2"/>
        <v>0.17799999999999999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1" t="s">
        <v>19</v>
      </c>
      <c r="G26" s="59"/>
      <c r="H26" s="65">
        <v>1E-3</v>
      </c>
      <c r="I26" s="66">
        <v>0</v>
      </c>
      <c r="J26" s="81">
        <f t="shared" si="0"/>
        <v>0</v>
      </c>
      <c r="K26" s="69">
        <f t="shared" si="1"/>
        <v>-1</v>
      </c>
      <c r="L26" s="72">
        <f t="shared" si="2"/>
        <v>-1E-3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2"/>
      <c r="G27" s="83" t="s">
        <v>13</v>
      </c>
      <c r="H27" s="87">
        <f>+H22+H12</f>
        <v>29.155000000000001</v>
      </c>
      <c r="I27" s="87">
        <f>+I22+I12</f>
        <v>22.475999999999999</v>
      </c>
      <c r="J27" s="81">
        <f t="shared" si="0"/>
        <v>1</v>
      </c>
      <c r="K27" s="81">
        <f t="shared" si="1"/>
        <v>-0.22908592008231865</v>
      </c>
      <c r="L27" s="98">
        <f t="shared" si="2"/>
        <v>-6.679000000000002</v>
      </c>
      <c r="M27" s="88"/>
      <c r="N27" s="88"/>
      <c r="O27" s="8"/>
      <c r="P27" s="25"/>
    </row>
    <row r="28" spans="2:16" x14ac:dyDescent="0.25">
      <c r="B28" s="22"/>
      <c r="C28" s="8"/>
      <c r="D28" s="8"/>
      <c r="E28" s="8"/>
      <c r="F28" s="89" t="s">
        <v>23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37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55" t="str">
        <f>+CONCATENATE("Los productos representativos en las exportaciones de tipo No Tradicional son: ",C49," con exportaciones de US$ ",FIXED(F49,1)," mil, ",C50," equivalente a US$ ",FIXED(F50,1)," mil  y  ",C51," por US$ ",FIXED(F51,1)," mil. En tanto los principales productos exportados de tipo Tradicional son: ",J40," con exportaciones por US$ ",FIXED(M40,1)," mil,  ",J42," por US$ ",FIXED(M42,1)," mil  y ",J43," por US$ ",FIXED(M43,1)," mil.")</f>
        <v>Los productos representativos en las exportaciones de tipo No Tradicional son: Madera perfilada con exportaciones de US$ 12,085.3 mil, Madera aserrada equivalente a US$ 3,348.8 mil  y  Madera densificada por US$ 2,655.4 mil. En tanto los principales productos exportados de tipo Tradicional son: Harina de pescado con exportaciones por US$ 177.6 mil,  Derivados del petróleo por US$ 0.0 mil  y ninguno por US$ 0.0 mil.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"/>
    </row>
    <row r="34" spans="2:16" x14ac:dyDescent="0.25">
      <c r="B34" s="2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"/>
    </row>
    <row r="35" spans="2:16" x14ac:dyDescent="0.25">
      <c r="B35" s="22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"/>
    </row>
    <row r="36" spans="2:16" x14ac:dyDescent="0.25">
      <c r="B36" s="22"/>
      <c r="C36" s="253" t="s">
        <v>35</v>
      </c>
      <c r="D36" s="253"/>
      <c r="E36" s="253"/>
      <c r="F36" s="253"/>
      <c r="G36" s="253"/>
      <c r="H36" s="253"/>
      <c r="I36" s="199"/>
      <c r="J36" s="253" t="s">
        <v>36</v>
      </c>
      <c r="K36" s="253"/>
      <c r="L36" s="253"/>
      <c r="M36" s="253"/>
      <c r="N36" s="253"/>
      <c r="O36" s="253"/>
      <c r="P36" s="25"/>
    </row>
    <row r="37" spans="2:16" x14ac:dyDescent="0.25">
      <c r="B37" s="22"/>
      <c r="C37" s="254" t="s">
        <v>34</v>
      </c>
      <c r="D37" s="254"/>
      <c r="E37" s="254"/>
      <c r="F37" s="254"/>
      <c r="G37" s="254"/>
      <c r="H37" s="254"/>
      <c r="I37" s="8"/>
      <c r="J37" s="254" t="s">
        <v>34</v>
      </c>
      <c r="K37" s="254"/>
      <c r="L37" s="254"/>
      <c r="M37" s="254"/>
      <c r="N37" s="254"/>
      <c r="O37" s="254"/>
      <c r="P37" s="25"/>
    </row>
    <row r="38" spans="2:16" x14ac:dyDescent="0.25">
      <c r="B38" s="22"/>
      <c r="C38" s="250" t="s">
        <v>12</v>
      </c>
      <c r="D38" s="251"/>
      <c r="E38" s="84">
        <v>2015</v>
      </c>
      <c r="F38" s="85">
        <v>2016</v>
      </c>
      <c r="G38" s="85" t="s">
        <v>20</v>
      </c>
      <c r="H38" s="85" t="s">
        <v>21</v>
      </c>
      <c r="I38" s="8"/>
      <c r="J38" s="250" t="s">
        <v>12</v>
      </c>
      <c r="K38" s="251"/>
      <c r="L38" s="84">
        <v>2015</v>
      </c>
      <c r="M38" s="85">
        <v>2016</v>
      </c>
      <c r="N38" s="85" t="s">
        <v>20</v>
      </c>
      <c r="O38" s="85" t="s">
        <v>21</v>
      </c>
      <c r="P38" s="25"/>
    </row>
    <row r="39" spans="2:16" x14ac:dyDescent="0.25">
      <c r="B39" s="22"/>
      <c r="C39" s="94" t="s">
        <v>4</v>
      </c>
      <c r="D39" s="95"/>
      <c r="E39" s="203">
        <v>1294.3536399999998</v>
      </c>
      <c r="F39" s="100">
        <v>2631.2765000000004</v>
      </c>
      <c r="G39" s="101">
        <f>+F39/F$59</f>
        <v>0.11800701243190063</v>
      </c>
      <c r="H39" s="157">
        <f>IFERROR(F39/E39-1," - ")</f>
        <v>1.0328883998039369</v>
      </c>
      <c r="I39" s="8"/>
      <c r="J39" s="94" t="s">
        <v>17</v>
      </c>
      <c r="K39" s="126"/>
      <c r="L39" s="100"/>
      <c r="M39" s="141">
        <v>177.64599999999999</v>
      </c>
      <c r="N39" s="145">
        <f>+M39/M$59</f>
        <v>1</v>
      </c>
      <c r="O39" s="102" t="str">
        <f>IFERROR(M39/L39-1," - ")</f>
        <v xml:space="preserve"> - </v>
      </c>
      <c r="P39" s="25"/>
    </row>
    <row r="40" spans="2:16" x14ac:dyDescent="0.25">
      <c r="B40" s="22"/>
      <c r="C40" s="93" t="s">
        <v>122</v>
      </c>
      <c r="D40" s="91"/>
      <c r="E40" s="204">
        <v>187.3493</v>
      </c>
      <c r="F40" s="64">
        <v>1855.5516</v>
      </c>
      <c r="G40" s="112">
        <f t="shared" ref="G40:G59" si="3">+F40/F$59</f>
        <v>8.3217442457770241E-2</v>
      </c>
      <c r="H40" s="143">
        <f t="shared" ref="H40:H59" si="4">IFERROR(F40/E40-1," - ")</f>
        <v>8.9042355642641855</v>
      </c>
      <c r="I40" s="3"/>
      <c r="J40" s="109" t="s">
        <v>32</v>
      </c>
      <c r="K40" s="127"/>
      <c r="L40" s="108"/>
      <c r="M40" s="135">
        <v>177.64599999999999</v>
      </c>
      <c r="N40" s="67">
        <f t="shared" ref="N40:N59" si="5">+M40/M$59</f>
        <v>1</v>
      </c>
      <c r="O40" s="103" t="str">
        <f t="shared" ref="O40:O59" si="6">IFERROR(M40/L40-1," - ")</f>
        <v xml:space="preserve"> - </v>
      </c>
      <c r="P40" s="25"/>
    </row>
    <row r="41" spans="2:16" x14ac:dyDescent="0.25">
      <c r="B41" s="22"/>
      <c r="C41" s="93" t="s">
        <v>113</v>
      </c>
      <c r="D41" s="91"/>
      <c r="E41" s="204">
        <v>542.50229999999999</v>
      </c>
      <c r="F41" s="64">
        <v>191.7551</v>
      </c>
      <c r="G41" s="112">
        <f t="shared" si="3"/>
        <v>8.5997980332284899E-3</v>
      </c>
      <c r="H41" s="143">
        <f t="shared" si="4"/>
        <v>-0.64653587643775889</v>
      </c>
      <c r="I41" s="3"/>
      <c r="J41" s="129" t="s">
        <v>19</v>
      </c>
      <c r="K41" s="130"/>
      <c r="L41" s="119">
        <v>0.66029999999999989</v>
      </c>
      <c r="M41" s="140"/>
      <c r="N41" s="145">
        <f t="shared" si="5"/>
        <v>0</v>
      </c>
      <c r="O41" s="101">
        <f t="shared" si="6"/>
        <v>-1</v>
      </c>
      <c r="P41" s="25"/>
    </row>
    <row r="42" spans="2:16" x14ac:dyDescent="0.25">
      <c r="B42" s="22"/>
      <c r="C42" s="93" t="s">
        <v>29</v>
      </c>
      <c r="D42" s="91"/>
      <c r="E42" s="204">
        <v>250.34570000000002</v>
      </c>
      <c r="F42" s="64">
        <v>152.85219999999998</v>
      </c>
      <c r="G42" s="112">
        <f t="shared" si="3"/>
        <v>6.8550878121867304E-3</v>
      </c>
      <c r="H42" s="143">
        <f t="shared" si="4"/>
        <v>-0.38943548860635524</v>
      </c>
      <c r="I42" s="3"/>
      <c r="J42" s="109" t="s">
        <v>109</v>
      </c>
      <c r="K42" s="127"/>
      <c r="L42" s="108">
        <v>0.66029999999999989</v>
      </c>
      <c r="M42" s="135"/>
      <c r="N42" s="67">
        <f t="shared" si="5"/>
        <v>0</v>
      </c>
      <c r="O42" s="103">
        <f t="shared" si="6"/>
        <v>-1</v>
      </c>
      <c r="P42" s="25"/>
    </row>
    <row r="43" spans="2:16" x14ac:dyDescent="0.25">
      <c r="B43" s="22"/>
      <c r="C43" s="93" t="s">
        <v>123</v>
      </c>
      <c r="D43" s="91"/>
      <c r="E43" s="204"/>
      <c r="F43" s="64">
        <v>64.128200000000007</v>
      </c>
      <c r="G43" s="112">
        <f t="shared" si="3"/>
        <v>2.8760099117806168E-3</v>
      </c>
      <c r="H43" s="143" t="str">
        <f t="shared" si="4"/>
        <v xml:space="preserve"> - </v>
      </c>
      <c r="I43" s="3"/>
      <c r="J43" s="231" t="s">
        <v>148</v>
      </c>
      <c r="K43" s="127"/>
      <c r="L43" s="108"/>
      <c r="M43" s="135"/>
      <c r="N43" s="67"/>
      <c r="O43" s="103"/>
      <c r="P43" s="25"/>
    </row>
    <row r="44" spans="2:16" x14ac:dyDescent="0.25">
      <c r="B44" s="22"/>
      <c r="C44" s="93" t="s">
        <v>124</v>
      </c>
      <c r="D44" s="91"/>
      <c r="E44" s="204">
        <v>15.180000000000001</v>
      </c>
      <c r="F44" s="64">
        <v>59.574000000000005</v>
      </c>
      <c r="G44" s="112">
        <f t="shared" si="3"/>
        <v>2.6717639741084026E-3</v>
      </c>
      <c r="H44" s="143">
        <f t="shared" si="4"/>
        <v>2.9245059288537547</v>
      </c>
      <c r="I44" s="3"/>
      <c r="J44" s="131"/>
      <c r="K44" s="137"/>
      <c r="L44" s="120"/>
      <c r="M44" s="138"/>
      <c r="N44" s="146"/>
      <c r="O44" s="106"/>
      <c r="P44" s="25"/>
    </row>
    <row r="45" spans="2:16" x14ac:dyDescent="0.25">
      <c r="B45" s="22"/>
      <c r="C45" s="93" t="s">
        <v>110</v>
      </c>
      <c r="D45" s="91"/>
      <c r="E45" s="204"/>
      <c r="F45" s="64">
        <v>53.924999999999997</v>
      </c>
      <c r="G45" s="112">
        <f t="shared" si="3"/>
        <v>2.4184186441030581E-3</v>
      </c>
      <c r="H45" s="143" t="str">
        <f t="shared" si="4"/>
        <v xml:space="preserve"> - </v>
      </c>
      <c r="I45" s="3"/>
      <c r="J45" s="109"/>
      <c r="K45" s="127"/>
      <c r="L45" s="108"/>
      <c r="M45" s="135"/>
      <c r="N45" s="67"/>
      <c r="O45" s="103"/>
      <c r="P45" s="25"/>
    </row>
    <row r="46" spans="2:16" x14ac:dyDescent="0.25">
      <c r="B46" s="22"/>
      <c r="C46" s="93" t="s">
        <v>125</v>
      </c>
      <c r="D46" s="91"/>
      <c r="E46" s="204">
        <v>45.894999999999996</v>
      </c>
      <c r="F46" s="64">
        <v>52.669999999999995</v>
      </c>
      <c r="G46" s="112">
        <f t="shared" si="3"/>
        <v>2.3621346311526762E-3</v>
      </c>
      <c r="H46" s="143">
        <f t="shared" si="4"/>
        <v>0.1476195664015687</v>
      </c>
      <c r="I46" s="3"/>
      <c r="J46" s="109"/>
      <c r="K46" s="127"/>
      <c r="L46" s="108"/>
      <c r="M46" s="135"/>
      <c r="N46" s="67"/>
      <c r="O46" s="103"/>
      <c r="P46" s="25"/>
    </row>
    <row r="47" spans="2:16" x14ac:dyDescent="0.25">
      <c r="B47" s="22"/>
      <c r="C47" s="93" t="s">
        <v>28</v>
      </c>
      <c r="D47" s="91"/>
      <c r="E47" s="204">
        <v>39.814599999999999</v>
      </c>
      <c r="F47" s="64">
        <v>11.75</v>
      </c>
      <c r="G47" s="112">
        <f t="shared" si="3"/>
        <v>5.2696187423664233E-4</v>
      </c>
      <c r="H47" s="143">
        <f t="shared" si="4"/>
        <v>-0.70488212866636868</v>
      </c>
      <c r="I47" s="3"/>
      <c r="J47" s="109"/>
      <c r="K47" s="127"/>
      <c r="L47" s="108"/>
      <c r="M47" s="135"/>
      <c r="N47" s="67"/>
      <c r="O47" s="103"/>
      <c r="P47" s="25"/>
    </row>
    <row r="48" spans="2:16" x14ac:dyDescent="0.25">
      <c r="B48" s="22"/>
      <c r="C48" s="94" t="s">
        <v>5</v>
      </c>
      <c r="D48" s="95"/>
      <c r="E48" s="141">
        <v>27090.261199999997</v>
      </c>
      <c r="F48" s="100">
        <v>18378.633399999999</v>
      </c>
      <c r="G48" s="154">
        <f t="shared" ref="G48:G49" si="7">+F48/F$59</f>
        <v>0.82424162573380022</v>
      </c>
      <c r="H48" s="142">
        <f t="shared" ref="H48:H49" si="8">IFERROR(F48/E48-1," - ")</f>
        <v>-0.3215778443657088</v>
      </c>
      <c r="I48" s="3"/>
      <c r="J48" s="109"/>
      <c r="K48" s="127"/>
      <c r="L48" s="108"/>
      <c r="M48" s="135"/>
      <c r="N48" s="67"/>
      <c r="O48" s="103"/>
      <c r="P48" s="25"/>
    </row>
    <row r="49" spans="2:16" x14ac:dyDescent="0.25">
      <c r="B49" s="22"/>
      <c r="C49" s="93" t="s">
        <v>132</v>
      </c>
      <c r="D49" s="124"/>
      <c r="E49" s="64">
        <v>12125.983500000002</v>
      </c>
      <c r="F49" s="27">
        <v>12085.297200000008</v>
      </c>
      <c r="G49" s="143">
        <f t="shared" si="7"/>
        <v>0.54199922240160425</v>
      </c>
      <c r="H49" s="112">
        <f t="shared" si="8"/>
        <v>-3.3552989743054207E-3</v>
      </c>
      <c r="I49" s="52"/>
      <c r="J49" s="109"/>
      <c r="K49" s="127"/>
      <c r="L49" s="108"/>
      <c r="M49" s="135"/>
      <c r="N49" s="67"/>
      <c r="O49" s="103"/>
      <c r="P49" s="25"/>
    </row>
    <row r="50" spans="2:16" x14ac:dyDescent="0.25">
      <c r="B50" s="22"/>
      <c r="C50" s="93" t="s">
        <v>116</v>
      </c>
      <c r="D50" s="91"/>
      <c r="E50" s="27">
        <v>7993.4957999999933</v>
      </c>
      <c r="F50" s="64">
        <v>3348.7868999999987</v>
      </c>
      <c r="G50" s="149">
        <f t="shared" si="3"/>
        <v>0.15018578904196719</v>
      </c>
      <c r="H50" s="143">
        <f t="shared" si="4"/>
        <v>-0.58106102964362583</v>
      </c>
      <c r="I50" s="52"/>
      <c r="J50" s="109"/>
      <c r="K50" s="127"/>
      <c r="L50" s="108"/>
      <c r="M50" s="135"/>
      <c r="N50" s="67"/>
      <c r="O50" s="103"/>
      <c r="P50" s="25"/>
    </row>
    <row r="51" spans="2:16" x14ac:dyDescent="0.25">
      <c r="B51" s="22"/>
      <c r="C51" s="93" t="s">
        <v>128</v>
      </c>
      <c r="D51" s="91"/>
      <c r="E51" s="27">
        <v>4118.3176999999987</v>
      </c>
      <c r="F51" s="64">
        <v>2655.4439999999995</v>
      </c>
      <c r="G51" s="149">
        <f t="shared" si="3"/>
        <v>0.11909087209961243</v>
      </c>
      <c r="H51" s="143">
        <f t="shared" si="4"/>
        <v>-0.35521147385011109</v>
      </c>
      <c r="I51" s="52"/>
      <c r="J51" s="131"/>
      <c r="K51" s="137"/>
      <c r="L51" s="120"/>
      <c r="M51" s="138"/>
      <c r="N51" s="146"/>
      <c r="O51" s="106"/>
      <c r="P51" s="25"/>
    </row>
    <row r="52" spans="2:16" x14ac:dyDescent="0.25">
      <c r="B52" s="22"/>
      <c r="C52" s="93" t="s">
        <v>130</v>
      </c>
      <c r="D52" s="91"/>
      <c r="E52" s="27">
        <v>2694.5551000000028</v>
      </c>
      <c r="F52" s="64">
        <v>276.74019999999996</v>
      </c>
      <c r="G52" s="149">
        <f t="shared" ref="G52:G53" si="9">+F52/F$59</f>
        <v>1.241119442286155E-2</v>
      </c>
      <c r="H52" s="143">
        <f t="shared" ref="H52:H53" si="10">IFERROR(F52/E52-1," - ")</f>
        <v>-0.8972965147381845</v>
      </c>
      <c r="I52" s="52"/>
      <c r="J52" s="109"/>
      <c r="K52" s="127"/>
      <c r="L52" s="108"/>
      <c r="M52" s="135"/>
      <c r="N52" s="67"/>
      <c r="O52" s="103"/>
      <c r="P52" s="25"/>
    </row>
    <row r="53" spans="2:16" x14ac:dyDescent="0.25">
      <c r="B53" s="22"/>
      <c r="C53" s="99" t="s">
        <v>133</v>
      </c>
      <c r="D53" s="92"/>
      <c r="E53" s="65">
        <v>12.6624</v>
      </c>
      <c r="F53" s="66">
        <v>9.3626000000000005</v>
      </c>
      <c r="G53" s="150">
        <f t="shared" si="9"/>
        <v>4.198921909555734E-4</v>
      </c>
      <c r="H53" s="148">
        <f t="shared" si="10"/>
        <v>-0.26059830679807927</v>
      </c>
      <c r="I53" s="52"/>
      <c r="J53" s="109"/>
      <c r="K53" s="127"/>
      <c r="L53" s="108"/>
      <c r="M53" s="135"/>
      <c r="N53" s="67"/>
      <c r="O53" s="103"/>
      <c r="P53" s="25"/>
    </row>
    <row r="54" spans="2:16" x14ac:dyDescent="0.25">
      <c r="B54" s="22"/>
      <c r="C54" s="96" t="s">
        <v>6</v>
      </c>
      <c r="D54" s="97"/>
      <c r="E54" s="205">
        <v>132.80139999999997</v>
      </c>
      <c r="F54" s="105">
        <v>883.48450000000003</v>
      </c>
      <c r="G54" s="132">
        <f>+F54/F$59</f>
        <v>3.9622353019491303E-2</v>
      </c>
      <c r="H54" s="144">
        <f>IFERROR(F54/E54-1," - ")</f>
        <v>5.6526745952979427</v>
      </c>
      <c r="I54" s="3"/>
      <c r="J54" s="109"/>
      <c r="K54" s="201"/>
      <c r="L54" s="108"/>
      <c r="M54" s="135"/>
      <c r="N54" s="67"/>
      <c r="O54" s="103"/>
      <c r="P54" s="25"/>
    </row>
    <row r="55" spans="2:16" x14ac:dyDescent="0.25">
      <c r="B55" s="22"/>
      <c r="C55" s="93" t="s">
        <v>126</v>
      </c>
      <c r="D55" s="91"/>
      <c r="E55" s="204"/>
      <c r="F55" s="64">
        <v>619.50329999999997</v>
      </c>
      <c r="G55" s="112">
        <f>+F55/F$59</f>
        <v>2.7783371920322115E-2</v>
      </c>
      <c r="H55" s="143" t="str">
        <f>IFERROR(F55/E55-1," - ")</f>
        <v xml:space="preserve"> - </v>
      </c>
      <c r="I55" s="3"/>
      <c r="J55" s="109"/>
      <c r="K55" s="127"/>
      <c r="L55" s="108"/>
      <c r="M55" s="135"/>
      <c r="N55" s="67"/>
      <c r="O55" s="103"/>
      <c r="P55" s="25"/>
    </row>
    <row r="56" spans="2:16" x14ac:dyDescent="0.25">
      <c r="B56" s="22"/>
      <c r="C56" s="99" t="s">
        <v>104</v>
      </c>
      <c r="D56" s="206"/>
      <c r="E56" s="204"/>
      <c r="F56" s="66">
        <v>169.44050000000001</v>
      </c>
      <c r="G56" s="112">
        <f>+F56/F$59</f>
        <v>7.5990368894973447E-3</v>
      </c>
      <c r="H56" s="148" t="str">
        <f>IFERROR(F56/E56-1," - ")</f>
        <v xml:space="preserve"> - </v>
      </c>
      <c r="I56" s="8"/>
      <c r="J56" s="93"/>
      <c r="K56" s="124"/>
      <c r="L56" s="64"/>
      <c r="M56" s="27"/>
      <c r="N56" s="67"/>
      <c r="O56" s="103"/>
      <c r="P56" s="25"/>
    </row>
    <row r="57" spans="2:16" x14ac:dyDescent="0.25">
      <c r="B57" s="22"/>
      <c r="C57" s="94" t="s">
        <v>10</v>
      </c>
      <c r="D57" s="126"/>
      <c r="E57" s="100">
        <v>0.60138999999999998</v>
      </c>
      <c r="F57" s="141">
        <v>259.65010000000001</v>
      </c>
      <c r="G57" s="142">
        <f>+F57/F$59</f>
        <v>1.1644740709934605E-2</v>
      </c>
      <c r="H57" s="133">
        <f>IFERROR(F57/E57-1," - ")</f>
        <v>430.74994595852945</v>
      </c>
      <c r="I57" s="8"/>
      <c r="J57" s="93"/>
      <c r="K57" s="124"/>
      <c r="L57" s="64"/>
      <c r="M57" s="27"/>
      <c r="N57" s="67"/>
      <c r="O57" s="103"/>
      <c r="P57" s="25"/>
    </row>
    <row r="58" spans="2:16" x14ac:dyDescent="0.25">
      <c r="B58" s="22"/>
      <c r="C58" s="93" t="s">
        <v>127</v>
      </c>
      <c r="D58" s="124"/>
      <c r="E58" s="64"/>
      <c r="F58" s="27">
        <v>246.2302</v>
      </c>
      <c r="G58" s="67">
        <f>+F58/F$59</f>
        <v>1.1042887462609641E-2</v>
      </c>
      <c r="H58" s="103" t="str">
        <f>IFERROR(F58/E58-1," - ")</f>
        <v xml:space="preserve"> - </v>
      </c>
      <c r="I58" s="8"/>
      <c r="J58" s="99"/>
      <c r="K58" s="125"/>
      <c r="L58" s="66"/>
      <c r="M58" s="65"/>
      <c r="N58" s="69"/>
      <c r="O58" s="104"/>
      <c r="P58" s="25"/>
    </row>
    <row r="59" spans="2:16" x14ac:dyDescent="0.25">
      <c r="B59" s="22"/>
      <c r="C59" s="121" t="s">
        <v>3</v>
      </c>
      <c r="D59" s="122"/>
      <c r="E59" s="107">
        <v>29153.961929999994</v>
      </c>
      <c r="F59" s="107">
        <v>22297.628300000008</v>
      </c>
      <c r="G59" s="81">
        <f t="shared" si="3"/>
        <v>1</v>
      </c>
      <c r="H59" s="123">
        <f t="shared" si="4"/>
        <v>-0.23517673674893169</v>
      </c>
      <c r="I59" s="8"/>
      <c r="J59" s="121" t="s">
        <v>14</v>
      </c>
      <c r="K59" s="122"/>
      <c r="L59" s="107">
        <f>+L51+L44+L39</f>
        <v>0</v>
      </c>
      <c r="M59" s="107">
        <f>+M51+M44+M39</f>
        <v>177.64599999999999</v>
      </c>
      <c r="N59" s="81">
        <f t="shared" si="5"/>
        <v>1</v>
      </c>
      <c r="O59" s="123" t="str">
        <f t="shared" si="6"/>
        <v xml:space="preserve"> - </v>
      </c>
      <c r="P59" s="25"/>
    </row>
    <row r="60" spans="2:16" x14ac:dyDescent="0.25">
      <c r="B60" s="22"/>
      <c r="C60" s="89" t="s">
        <v>33</v>
      </c>
      <c r="D60" s="8"/>
      <c r="E60" s="34"/>
      <c r="F60" s="8"/>
      <c r="G60" s="8"/>
      <c r="H60" s="8"/>
      <c r="I60" s="8"/>
      <c r="J60" s="89" t="s">
        <v>33</v>
      </c>
      <c r="K60" s="8"/>
      <c r="L60" s="8"/>
      <c r="M60" s="8"/>
      <c r="N60" s="8"/>
      <c r="O60" s="8"/>
      <c r="P60" s="25"/>
    </row>
    <row r="61" spans="2:16" x14ac:dyDescent="0.25">
      <c r="B61" s="22"/>
      <c r="C61" s="89"/>
      <c r="D61" s="8"/>
      <c r="E61" s="34"/>
      <c r="F61" s="8"/>
      <c r="G61" s="8"/>
      <c r="H61" s="8"/>
      <c r="I61" s="8"/>
      <c r="J61" s="89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39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ht="15" customHeight="1" x14ac:dyDescent="0.25">
      <c r="B66" s="22"/>
      <c r="C66" s="255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China en primer lugar con exportaciones de US$ 11.7 millones, seguido de Estados Unidos por US$ 3.3 millones y Colombia por US$ 1.3 millones, como los principales. En tanto los principales destinos para las exportaciones Tradicionales son: Vietnam con exportaciones por US$ 0.2 millones, seguido deEstados Unidos por US$ 0.0 millones y ninguno por US$ 0.0 millones.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"/>
    </row>
    <row r="67" spans="2:16" x14ac:dyDescent="0.25">
      <c r="B67" s="22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"/>
    </row>
    <row r="68" spans="2:16" x14ac:dyDescent="0.25">
      <c r="B68" s="22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"/>
    </row>
    <row r="69" spans="2:16" x14ac:dyDescent="0.25">
      <c r="B69" s="22"/>
      <c r="C69" s="253" t="s">
        <v>40</v>
      </c>
      <c r="D69" s="253"/>
      <c r="E69" s="253"/>
      <c r="F69" s="253"/>
      <c r="G69" s="253"/>
      <c r="H69" s="253"/>
      <c r="I69" s="199"/>
      <c r="J69" s="253" t="s">
        <v>41</v>
      </c>
      <c r="K69" s="253"/>
      <c r="L69" s="253"/>
      <c r="M69" s="253"/>
      <c r="N69" s="253"/>
      <c r="O69" s="253"/>
      <c r="P69" s="25"/>
    </row>
    <row r="70" spans="2:16" x14ac:dyDescent="0.25">
      <c r="B70" s="22"/>
      <c r="C70" s="254" t="s">
        <v>24</v>
      </c>
      <c r="D70" s="254"/>
      <c r="E70" s="254"/>
      <c r="F70" s="254"/>
      <c r="G70" s="254"/>
      <c r="H70" s="254"/>
      <c r="I70" s="8"/>
      <c r="J70" s="254" t="s">
        <v>24</v>
      </c>
      <c r="K70" s="254"/>
      <c r="L70" s="254"/>
      <c r="M70" s="254"/>
      <c r="N70" s="254"/>
      <c r="O70" s="254"/>
      <c r="P70" s="25"/>
    </row>
    <row r="71" spans="2:16" x14ac:dyDescent="0.25">
      <c r="B71" s="22"/>
      <c r="C71" s="250" t="s">
        <v>53</v>
      </c>
      <c r="D71" s="251"/>
      <c r="E71" s="84">
        <v>2015</v>
      </c>
      <c r="F71" s="85">
        <v>2016</v>
      </c>
      <c r="G71" s="85" t="s">
        <v>20</v>
      </c>
      <c r="H71" s="85" t="s">
        <v>21</v>
      </c>
      <c r="I71" s="8"/>
      <c r="J71" s="250" t="s">
        <v>12</v>
      </c>
      <c r="K71" s="251"/>
      <c r="L71" s="84">
        <v>2015</v>
      </c>
      <c r="M71" s="85">
        <v>2016</v>
      </c>
      <c r="N71" s="85" t="s">
        <v>20</v>
      </c>
      <c r="O71" s="85" t="s">
        <v>21</v>
      </c>
      <c r="P71" s="25"/>
    </row>
    <row r="72" spans="2:16" x14ac:dyDescent="0.25">
      <c r="B72" s="22"/>
      <c r="C72" s="222" t="s">
        <v>49</v>
      </c>
      <c r="D72" s="223"/>
      <c r="E72" s="163">
        <v>15.850406799999993</v>
      </c>
      <c r="F72" s="224">
        <v>11.729816299999996</v>
      </c>
      <c r="G72" s="164">
        <f t="shared" ref="G72:G88" si="11">+F72/F$90</f>
        <v>0.52604791012646857</v>
      </c>
      <c r="H72" s="162">
        <f>IFERROR(F72/E72-1," - ")</f>
        <v>-0.25996749181226053</v>
      </c>
      <c r="I72" s="3"/>
      <c r="J72" s="159" t="s">
        <v>146</v>
      </c>
      <c r="K72" s="160"/>
      <c r="L72" s="163">
        <v>0</v>
      </c>
      <c r="M72" s="161">
        <v>0.177646</v>
      </c>
      <c r="N72" s="164">
        <f t="shared" ref="N72:N73" si="12">+M72/M$90</f>
        <v>0.99801123595505625</v>
      </c>
      <c r="O72" s="162" t="str">
        <f>IFERROR(M72/L72-1," - ")</f>
        <v xml:space="preserve"> - </v>
      </c>
      <c r="P72" s="200"/>
    </row>
    <row r="73" spans="2:16" x14ac:dyDescent="0.25">
      <c r="B73" s="22"/>
      <c r="C73" s="228" t="s">
        <v>46</v>
      </c>
      <c r="D73" s="229"/>
      <c r="E73" s="135">
        <v>5.0103640899999977</v>
      </c>
      <c r="F73" s="230">
        <v>3.2930123000000018</v>
      </c>
      <c r="G73" s="149">
        <f t="shared" si="11"/>
        <v>0.14768195802314119</v>
      </c>
      <c r="H73" s="143">
        <f t="shared" ref="H73:H90" si="13">IFERROR(F73/E73-1," - ")</f>
        <v>-0.34275987915281358</v>
      </c>
      <c r="I73" s="3"/>
      <c r="J73" s="109" t="s">
        <v>46</v>
      </c>
      <c r="K73" s="110"/>
      <c r="L73" s="135">
        <v>6.6029999999999995E-4</v>
      </c>
      <c r="M73" s="108">
        <v>0</v>
      </c>
      <c r="N73" s="149">
        <f t="shared" si="12"/>
        <v>0</v>
      </c>
      <c r="O73" s="143">
        <f t="shared" ref="O73:O90" si="14">IFERROR(M73/L73-1," - ")</f>
        <v>-1</v>
      </c>
      <c r="P73" s="200"/>
    </row>
    <row r="74" spans="2:16" x14ac:dyDescent="0.25">
      <c r="B74" s="22"/>
      <c r="C74" s="225" t="s">
        <v>70</v>
      </c>
      <c r="D74" s="226"/>
      <c r="E74" s="135">
        <v>0.75592879999999985</v>
      </c>
      <c r="F74" s="227">
        <v>1.3304328000000001</v>
      </c>
      <c r="G74" s="149">
        <f t="shared" si="11"/>
        <v>5.9666014889227743E-2</v>
      </c>
      <c r="H74" s="143">
        <f t="shared" si="13"/>
        <v>0.7599975024102803</v>
      </c>
      <c r="I74" s="3"/>
      <c r="J74" s="231" t="s">
        <v>148</v>
      </c>
      <c r="K74" s="110"/>
      <c r="L74" s="232">
        <v>0</v>
      </c>
      <c r="M74" s="233">
        <v>0</v>
      </c>
      <c r="N74" s="149"/>
      <c r="O74" s="143"/>
      <c r="P74" s="200"/>
    </row>
    <row r="75" spans="2:16" x14ac:dyDescent="0.25">
      <c r="B75" s="22"/>
      <c r="C75" s="109" t="s">
        <v>44</v>
      </c>
      <c r="D75" s="110"/>
      <c r="E75" s="135">
        <v>0.34851609999999994</v>
      </c>
      <c r="F75" s="108">
        <v>1.1417930000000001</v>
      </c>
      <c r="G75" s="149">
        <f t="shared" si="11"/>
        <v>5.1206072293479239E-2</v>
      </c>
      <c r="H75" s="143">
        <f t="shared" si="13"/>
        <v>2.2761556783173007</v>
      </c>
      <c r="I75" s="3"/>
      <c r="J75" s="109"/>
      <c r="K75" s="110"/>
      <c r="L75" s="135"/>
      <c r="M75" s="108"/>
      <c r="N75" s="149"/>
      <c r="O75" s="143"/>
      <c r="P75" s="200"/>
    </row>
    <row r="76" spans="2:16" x14ac:dyDescent="0.25">
      <c r="B76" s="22"/>
      <c r="C76" s="109" t="s">
        <v>139</v>
      </c>
      <c r="D76" s="110"/>
      <c r="E76" s="135">
        <v>0.38318789999999997</v>
      </c>
      <c r="F76" s="108">
        <v>1.0964322000000002</v>
      </c>
      <c r="G76" s="149">
        <f t="shared" si="11"/>
        <v>4.9171773253206576E-2</v>
      </c>
      <c r="H76" s="143">
        <f t="shared" si="13"/>
        <v>1.8613434818792562</v>
      </c>
      <c r="I76" s="3"/>
      <c r="J76" s="109"/>
      <c r="K76" s="110"/>
      <c r="L76" s="135"/>
      <c r="M76" s="108"/>
      <c r="N76" s="149"/>
      <c r="O76" s="143"/>
      <c r="P76" s="200"/>
    </row>
    <row r="77" spans="2:16" x14ac:dyDescent="0.25">
      <c r="B77" s="22"/>
      <c r="C77" s="109" t="s">
        <v>68</v>
      </c>
      <c r="D77" s="110"/>
      <c r="E77" s="135">
        <v>0.97130309999999997</v>
      </c>
      <c r="F77" s="108">
        <v>0.78943429999999981</v>
      </c>
      <c r="G77" s="149">
        <f t="shared" si="11"/>
        <v>3.5403816485783474E-2</v>
      </c>
      <c r="H77" s="143">
        <f t="shared" si="13"/>
        <v>-0.18724206686872524</v>
      </c>
      <c r="I77" s="3"/>
      <c r="J77" s="109"/>
      <c r="K77" s="110"/>
      <c r="L77" s="135"/>
      <c r="M77" s="108"/>
      <c r="N77" s="149"/>
      <c r="O77" s="143"/>
      <c r="P77" s="25"/>
    </row>
    <row r="78" spans="2:16" x14ac:dyDescent="0.25">
      <c r="B78" s="22"/>
      <c r="C78" s="109" t="s">
        <v>42</v>
      </c>
      <c r="D78" s="110"/>
      <c r="E78" s="135">
        <v>0.29652639999999997</v>
      </c>
      <c r="F78" s="108">
        <v>0.6572619999999999</v>
      </c>
      <c r="G78" s="149">
        <f t="shared" si="11"/>
        <v>2.9476275899183783E-2</v>
      </c>
      <c r="H78" s="143">
        <f t="shared" si="13"/>
        <v>1.2165378866772065</v>
      </c>
      <c r="I78" s="3"/>
      <c r="J78" s="109"/>
      <c r="K78" s="110"/>
      <c r="L78" s="135"/>
      <c r="M78" s="108"/>
      <c r="N78" s="149"/>
      <c r="O78" s="143"/>
      <c r="P78" s="25"/>
    </row>
    <row r="79" spans="2:16" x14ac:dyDescent="0.25">
      <c r="B79" s="22"/>
      <c r="C79" s="109" t="s">
        <v>64</v>
      </c>
      <c r="D79" s="110"/>
      <c r="E79" s="135"/>
      <c r="F79" s="108">
        <v>0.52869500000000003</v>
      </c>
      <c r="G79" s="149">
        <f t="shared" si="11"/>
        <v>2.3710422459413405E-2</v>
      </c>
      <c r="H79" s="143" t="str">
        <f t="shared" si="13"/>
        <v xml:space="preserve"> - </v>
      </c>
      <c r="I79" s="3"/>
      <c r="J79" s="109"/>
      <c r="K79" s="110"/>
      <c r="L79" s="135"/>
      <c r="M79" s="108"/>
      <c r="N79" s="149"/>
      <c r="O79" s="143"/>
      <c r="P79" s="25"/>
    </row>
    <row r="80" spans="2:16" x14ac:dyDescent="0.25">
      <c r="B80" s="22"/>
      <c r="C80" s="109" t="s">
        <v>48</v>
      </c>
      <c r="D80" s="110"/>
      <c r="E80" s="135">
        <v>2.3849291999999993</v>
      </c>
      <c r="F80" s="108">
        <v>0.30494900000000003</v>
      </c>
      <c r="G80" s="149">
        <f t="shared" si="11"/>
        <v>1.3676069602654949E-2</v>
      </c>
      <c r="H80" s="143">
        <f t="shared" si="13"/>
        <v>-0.8721349883258589</v>
      </c>
      <c r="I80" s="3"/>
      <c r="J80" s="109"/>
      <c r="K80" s="110"/>
      <c r="L80" s="135"/>
      <c r="M80" s="108"/>
      <c r="N80" s="149"/>
      <c r="O80" s="143"/>
      <c r="P80" s="25"/>
    </row>
    <row r="81" spans="2:16" x14ac:dyDescent="0.25">
      <c r="B81" s="22"/>
      <c r="C81" s="109" t="s">
        <v>51</v>
      </c>
      <c r="D81" s="110"/>
      <c r="E81" s="135">
        <v>1.3954444999999998</v>
      </c>
      <c r="F81" s="108">
        <v>0.2674861</v>
      </c>
      <c r="G81" s="149">
        <f t="shared" si="11"/>
        <v>1.1995968248273389E-2</v>
      </c>
      <c r="H81" s="143">
        <f t="shared" si="13"/>
        <v>-0.80831476995322993</v>
      </c>
      <c r="I81" s="3"/>
      <c r="J81" s="109"/>
      <c r="K81" s="110"/>
      <c r="L81" s="135"/>
      <c r="M81" s="108"/>
      <c r="N81" s="149"/>
      <c r="O81" s="143"/>
      <c r="P81" s="25"/>
    </row>
    <row r="82" spans="2:16" x14ac:dyDescent="0.25">
      <c r="B82" s="22"/>
      <c r="C82" s="109" t="s">
        <v>55</v>
      </c>
      <c r="D82" s="110"/>
      <c r="E82" s="135">
        <v>2.2061400000000002E-2</v>
      </c>
      <c r="F82" s="108">
        <v>0.25158329999999995</v>
      </c>
      <c r="G82" s="149">
        <f t="shared" si="11"/>
        <v>1.1282774239842136E-2</v>
      </c>
      <c r="H82" s="143">
        <f t="shared" si="13"/>
        <v>10.403777638771789</v>
      </c>
      <c r="I82" s="3"/>
      <c r="J82" s="109"/>
      <c r="K82" s="110"/>
      <c r="L82" s="135"/>
      <c r="M82" s="108"/>
      <c r="N82" s="149"/>
      <c r="O82" s="143"/>
      <c r="P82" s="25"/>
    </row>
    <row r="83" spans="2:16" x14ac:dyDescent="0.25">
      <c r="B83" s="22"/>
      <c r="C83" s="109" t="s">
        <v>56</v>
      </c>
      <c r="D83" s="110"/>
      <c r="E83" s="135">
        <v>3.7400000000000003E-2</v>
      </c>
      <c r="F83" s="108">
        <v>0.15704799999999997</v>
      </c>
      <c r="G83" s="149">
        <f t="shared" si="11"/>
        <v>7.0431428827697545E-3</v>
      </c>
      <c r="H83" s="143">
        <f t="shared" si="13"/>
        <v>3.1991443850267371</v>
      </c>
      <c r="I83" s="3"/>
      <c r="J83" s="109"/>
      <c r="K83" s="110"/>
      <c r="L83" s="135"/>
      <c r="M83" s="108"/>
      <c r="N83" s="149"/>
      <c r="O83" s="143"/>
      <c r="P83" s="25"/>
    </row>
    <row r="84" spans="2:16" x14ac:dyDescent="0.25">
      <c r="B84" s="22"/>
      <c r="C84" s="109" t="s">
        <v>74</v>
      </c>
      <c r="D84" s="110"/>
      <c r="E84" s="135">
        <v>0.18601770000000001</v>
      </c>
      <c r="F84" s="108">
        <v>0.1147736</v>
      </c>
      <c r="G84" s="149">
        <f t="shared" si="11"/>
        <v>5.1472598439321919E-3</v>
      </c>
      <c r="H84" s="143">
        <f t="shared" si="13"/>
        <v>-0.38299634927213921</v>
      </c>
      <c r="I84" s="3"/>
      <c r="J84" s="109"/>
      <c r="K84" s="110"/>
      <c r="L84" s="135"/>
      <c r="M84" s="108"/>
      <c r="N84" s="149"/>
      <c r="O84" s="143"/>
      <c r="P84" s="25"/>
    </row>
    <row r="85" spans="2:16" x14ac:dyDescent="0.25">
      <c r="B85" s="22"/>
      <c r="C85" s="109" t="s">
        <v>52</v>
      </c>
      <c r="D85" s="110"/>
      <c r="E85" s="135">
        <v>0.23830189999999998</v>
      </c>
      <c r="F85" s="168">
        <v>0.1046159</v>
      </c>
      <c r="G85" s="149">
        <f t="shared" si="11"/>
        <v>4.6917167458964933E-3</v>
      </c>
      <c r="H85" s="143">
        <f t="shared" si="13"/>
        <v>-0.56099426819509202</v>
      </c>
      <c r="I85" s="3"/>
      <c r="J85" s="109"/>
      <c r="K85" s="110"/>
      <c r="L85" s="135"/>
      <c r="M85" s="108"/>
      <c r="N85" s="149"/>
      <c r="O85" s="143"/>
      <c r="P85" s="25"/>
    </row>
    <row r="86" spans="2:16" x14ac:dyDescent="0.25">
      <c r="B86" s="22"/>
      <c r="C86" s="109" t="s">
        <v>72</v>
      </c>
      <c r="D86" s="110"/>
      <c r="E86" s="135"/>
      <c r="F86" s="108">
        <v>8.3797999999999997E-2</v>
      </c>
      <c r="G86" s="149">
        <f t="shared" si="11"/>
        <v>3.758094896403265E-3</v>
      </c>
      <c r="H86" s="143" t="str">
        <f t="shared" si="13"/>
        <v xml:space="preserve"> - </v>
      </c>
      <c r="I86" s="3"/>
      <c r="J86" s="109"/>
      <c r="K86" s="110"/>
      <c r="L86" s="135"/>
      <c r="M86" s="108"/>
      <c r="N86" s="149"/>
      <c r="O86" s="143"/>
      <c r="P86" s="25"/>
    </row>
    <row r="87" spans="2:16" x14ac:dyDescent="0.25">
      <c r="B87" s="22"/>
      <c r="C87" s="109" t="s">
        <v>145</v>
      </c>
      <c r="D87" s="118"/>
      <c r="E87" s="135">
        <v>5.1999999999999998E-3</v>
      </c>
      <c r="F87" s="108">
        <v>5.9574000000000002E-2</v>
      </c>
      <c r="G87" s="149">
        <f t="shared" si="11"/>
        <v>2.6717194367207823E-3</v>
      </c>
      <c r="H87" s="143">
        <f t="shared" si="13"/>
        <v>10.456538461538463</v>
      </c>
      <c r="I87" s="3"/>
      <c r="J87" s="109"/>
      <c r="K87" s="118"/>
      <c r="L87" s="135"/>
      <c r="M87" s="108"/>
      <c r="N87" s="149"/>
      <c r="O87" s="143"/>
      <c r="P87" s="25"/>
    </row>
    <row r="88" spans="2:16" x14ac:dyDescent="0.25">
      <c r="B88" s="22"/>
      <c r="C88" s="109" t="s">
        <v>135</v>
      </c>
      <c r="D88" s="110"/>
      <c r="E88" s="135">
        <v>7.0448700000000003E-2</v>
      </c>
      <c r="F88" s="108">
        <v>5.9200299999999997E-2</v>
      </c>
      <c r="G88" s="149">
        <f t="shared" si="11"/>
        <v>2.6549600861063773E-3</v>
      </c>
      <c r="H88" s="143">
        <f t="shared" si="13"/>
        <v>-0.15966795696726843</v>
      </c>
      <c r="I88" s="3"/>
      <c r="J88" s="109"/>
      <c r="K88" s="110"/>
      <c r="L88" s="135"/>
      <c r="M88" s="108"/>
      <c r="N88" s="149"/>
      <c r="O88" s="143"/>
      <c r="P88" s="25"/>
    </row>
    <row r="89" spans="2:16" x14ac:dyDescent="0.25">
      <c r="B89" s="22"/>
      <c r="C89" s="113" t="s">
        <v>54</v>
      </c>
      <c r="D89" s="114"/>
      <c r="E89" s="147">
        <f>+E90-SUM(E72:E88)</f>
        <v>1.1979634100000105</v>
      </c>
      <c r="F89" s="116">
        <f>+F90-SUM(F72:F88)</f>
        <v>0.32809390000000249</v>
      </c>
      <c r="G89" s="150">
        <f>+F89/F$90</f>
        <v>1.4714050587496749E-2</v>
      </c>
      <c r="H89" s="148">
        <f t="shared" si="13"/>
        <v>-0.72612360506069251</v>
      </c>
      <c r="I89" s="3"/>
      <c r="J89" s="113" t="s">
        <v>54</v>
      </c>
      <c r="K89" s="114"/>
      <c r="L89" s="147">
        <f>+L90-SUM(L72:L88)</f>
        <v>3.3970000000000007E-4</v>
      </c>
      <c r="M89" s="116">
        <f>+M90-SUM(M72:M88)</f>
        <v>3.5399999999999321E-4</v>
      </c>
      <c r="N89" s="150">
        <f>+M89/M$90</f>
        <v>1.9887640449437823E-3</v>
      </c>
      <c r="O89" s="148">
        <f t="shared" si="14"/>
        <v>4.2095967029711856E-2</v>
      </c>
      <c r="P89" s="25"/>
    </row>
    <row r="90" spans="2:16" x14ac:dyDescent="0.25">
      <c r="B90" s="22"/>
      <c r="C90" s="121" t="s">
        <v>3</v>
      </c>
      <c r="D90" s="122"/>
      <c r="E90" s="107">
        <f>+H12</f>
        <v>29.154</v>
      </c>
      <c r="F90" s="107">
        <f>+I12</f>
        <v>22.297999999999998</v>
      </c>
      <c r="G90" s="81">
        <f>+F90/F$90</f>
        <v>1</v>
      </c>
      <c r="H90" s="123">
        <f t="shared" si="13"/>
        <v>-0.23516498593674973</v>
      </c>
      <c r="I90" s="8"/>
      <c r="J90" s="121" t="s">
        <v>14</v>
      </c>
      <c r="K90" s="122"/>
      <c r="L90" s="107">
        <f>+H22</f>
        <v>1E-3</v>
      </c>
      <c r="M90" s="107">
        <f>+I22</f>
        <v>0.17799999999999999</v>
      </c>
      <c r="N90" s="81">
        <f>+M90/M$90</f>
        <v>1</v>
      </c>
      <c r="O90" s="123">
        <f t="shared" si="14"/>
        <v>177</v>
      </c>
      <c r="P90" s="25"/>
    </row>
    <row r="91" spans="2:16" x14ac:dyDescent="0.25">
      <c r="B91" s="22"/>
      <c r="C91" s="89" t="s">
        <v>33</v>
      </c>
      <c r="D91" s="8"/>
      <c r="E91" s="34"/>
      <c r="F91" s="8"/>
      <c r="G91" s="8"/>
      <c r="H91" s="8"/>
      <c r="I91" s="8"/>
      <c r="J91" s="89" t="s">
        <v>33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65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3" t="s">
        <v>40</v>
      </c>
      <c r="D98" s="253"/>
      <c r="E98" s="253"/>
      <c r="F98" s="253"/>
      <c r="G98" s="253"/>
      <c r="H98" s="253"/>
      <c r="I98" s="8"/>
      <c r="J98" s="253" t="s">
        <v>41</v>
      </c>
      <c r="K98" s="253"/>
      <c r="L98" s="253"/>
      <c r="M98" s="253"/>
      <c r="N98" s="253"/>
      <c r="O98" s="253"/>
      <c r="P98" s="25"/>
    </row>
    <row r="99" spans="2:16" x14ac:dyDescent="0.25">
      <c r="B99" s="22"/>
      <c r="C99" s="254" t="s">
        <v>24</v>
      </c>
      <c r="D99" s="254"/>
      <c r="E99" s="254"/>
      <c r="F99" s="254"/>
      <c r="G99" s="254"/>
      <c r="H99" s="254"/>
      <c r="I99" s="8"/>
      <c r="J99" s="254" t="s">
        <v>24</v>
      </c>
      <c r="K99" s="254"/>
      <c r="L99" s="254"/>
      <c r="M99" s="254"/>
      <c r="N99" s="254"/>
      <c r="O99" s="254"/>
      <c r="P99" s="25"/>
    </row>
    <row r="100" spans="2:16" x14ac:dyDescent="0.25">
      <c r="B100" s="22"/>
      <c r="C100" s="250" t="s">
        <v>66</v>
      </c>
      <c r="D100" s="251"/>
      <c r="E100" s="84">
        <v>2015</v>
      </c>
      <c r="F100" s="85">
        <v>2016</v>
      </c>
      <c r="G100" s="85" t="s">
        <v>20</v>
      </c>
      <c r="H100" s="85" t="s">
        <v>21</v>
      </c>
      <c r="I100" s="8"/>
      <c r="J100" s="250" t="s">
        <v>66</v>
      </c>
      <c r="K100" s="251"/>
      <c r="L100" s="84">
        <v>2015</v>
      </c>
      <c r="M100" s="85">
        <v>2016</v>
      </c>
      <c r="N100" s="85" t="s">
        <v>20</v>
      </c>
      <c r="O100" s="85" t="s">
        <v>21</v>
      </c>
      <c r="P100" s="25"/>
    </row>
    <row r="101" spans="2:16" x14ac:dyDescent="0.25">
      <c r="B101" s="22"/>
      <c r="C101" s="129" t="str">
        <f>+C72</f>
        <v>China</v>
      </c>
      <c r="D101" s="153"/>
      <c r="E101" s="134">
        <f t="shared" ref="E101:F101" si="15">+E72</f>
        <v>15.850406799999993</v>
      </c>
      <c r="F101" s="119">
        <f t="shared" si="15"/>
        <v>11.729816299999996</v>
      </c>
      <c r="G101" s="154">
        <f>+F101/F101</f>
        <v>1</v>
      </c>
      <c r="H101" s="142">
        <f>IFERROR(F101/E101-1," - ")</f>
        <v>-0.25996749181226053</v>
      </c>
      <c r="I101" s="8"/>
      <c r="J101" s="129" t="str">
        <f>+J72</f>
        <v>Vietnam</v>
      </c>
      <c r="K101" s="153"/>
      <c r="L101" s="134">
        <f t="shared" ref="L101:M101" si="16">+L72</f>
        <v>0</v>
      </c>
      <c r="M101" s="119">
        <f t="shared" si="16"/>
        <v>0.177646</v>
      </c>
      <c r="N101" s="154">
        <f>+M101/M101</f>
        <v>1</v>
      </c>
      <c r="O101" s="142" t="str">
        <f>IFERROR(M101/L101-1," - ")</f>
        <v xml:space="preserve"> - </v>
      </c>
      <c r="P101" s="25"/>
    </row>
    <row r="102" spans="2:16" x14ac:dyDescent="0.25">
      <c r="B102" s="22"/>
      <c r="C102" s="109" t="s">
        <v>132</v>
      </c>
      <c r="D102" s="110"/>
      <c r="E102" s="111">
        <v>10.231292799999993</v>
      </c>
      <c r="F102" s="108">
        <v>9.7097929999999959</v>
      </c>
      <c r="G102" s="149">
        <f>+F102/F101</f>
        <v>0.82778730302877801</v>
      </c>
      <c r="H102" s="143">
        <f t="shared" ref="H102:H112" si="17">IFERROR(F102/E102-1," - ")</f>
        <v>-5.0971056169949236E-2</v>
      </c>
      <c r="I102" s="8"/>
      <c r="J102" s="109" t="s">
        <v>32</v>
      </c>
      <c r="K102" s="110"/>
      <c r="L102" s="111"/>
      <c r="M102" s="108">
        <v>0.177646</v>
      </c>
      <c r="N102" s="149">
        <f>+M102/M101</f>
        <v>1</v>
      </c>
      <c r="O102" s="143" t="str">
        <f t="shared" ref="O102:O112" si="18">IFERROR(M102/L102-1," - ")</f>
        <v xml:space="preserve"> - </v>
      </c>
      <c r="P102" s="25"/>
    </row>
    <row r="103" spans="2:16" x14ac:dyDescent="0.25">
      <c r="B103" s="22"/>
      <c r="C103" s="109" t="s">
        <v>116</v>
      </c>
      <c r="D103" s="110"/>
      <c r="E103" s="111">
        <v>5.6191139999999988</v>
      </c>
      <c r="F103" s="108">
        <v>1.9705518000000002</v>
      </c>
      <c r="G103" s="149">
        <f>+F103/F101</f>
        <v>0.16799511173930326</v>
      </c>
      <c r="H103" s="143">
        <f t="shared" si="17"/>
        <v>-0.64931272083107761</v>
      </c>
      <c r="I103" s="8"/>
      <c r="J103" s="109"/>
      <c r="K103" s="110"/>
      <c r="L103" s="111"/>
      <c r="M103" s="108"/>
      <c r="N103" s="149">
        <f>+M103/M101</f>
        <v>0</v>
      </c>
      <c r="O103" s="143" t="str">
        <f t="shared" si="18"/>
        <v xml:space="preserve"> - </v>
      </c>
      <c r="P103" s="25"/>
    </row>
    <row r="104" spans="2:16" x14ac:dyDescent="0.25">
      <c r="B104" s="22"/>
      <c r="C104" s="109" t="s">
        <v>128</v>
      </c>
      <c r="D104" s="110"/>
      <c r="E104" s="111"/>
      <c r="F104" s="108">
        <v>2.90715E-2</v>
      </c>
      <c r="G104" s="149">
        <f>+F104/F101</f>
        <v>2.4784275607112457E-3</v>
      </c>
      <c r="H104" s="143" t="str">
        <f t="shared" si="17"/>
        <v xml:space="preserve"> - </v>
      </c>
      <c r="I104" s="8"/>
      <c r="J104" s="109"/>
      <c r="K104" s="110"/>
      <c r="L104" s="111"/>
      <c r="M104" s="108"/>
      <c r="N104" s="149">
        <f>+M104/M101</f>
        <v>0</v>
      </c>
      <c r="O104" s="143" t="str">
        <f t="shared" si="18"/>
        <v xml:space="preserve"> - </v>
      </c>
      <c r="P104" s="25"/>
    </row>
    <row r="105" spans="2:16" x14ac:dyDescent="0.25">
      <c r="B105" s="22"/>
      <c r="C105" s="129" t="str">
        <f>+C73</f>
        <v>Estados Unidos</v>
      </c>
      <c r="D105" s="153"/>
      <c r="E105" s="134">
        <f t="shared" ref="E105:F105" si="19">+E73</f>
        <v>5.0103640899999977</v>
      </c>
      <c r="F105" s="119">
        <f t="shared" si="19"/>
        <v>3.2930123000000018</v>
      </c>
      <c r="G105" s="154">
        <f>+F105/F105</f>
        <v>1</v>
      </c>
      <c r="H105" s="142">
        <f t="shared" si="17"/>
        <v>-0.34275987915281358</v>
      </c>
      <c r="I105" s="8"/>
      <c r="J105" s="129" t="str">
        <f>+J73</f>
        <v>Estados Unidos</v>
      </c>
      <c r="K105" s="153"/>
      <c r="L105" s="134">
        <f>+L73</f>
        <v>6.6029999999999995E-4</v>
      </c>
      <c r="M105" s="119">
        <f>+M73</f>
        <v>0</v>
      </c>
      <c r="N105" s="154" t="e">
        <f>+M105/M105</f>
        <v>#DIV/0!</v>
      </c>
      <c r="O105" s="142">
        <f t="shared" si="18"/>
        <v>-1</v>
      </c>
      <c r="P105" s="25"/>
    </row>
    <row r="106" spans="2:16" x14ac:dyDescent="0.25">
      <c r="B106" s="22"/>
      <c r="C106" s="93" t="s">
        <v>128</v>
      </c>
      <c r="D106" s="110"/>
      <c r="E106" s="111">
        <v>4.1183176999999986</v>
      </c>
      <c r="F106" s="108">
        <v>2.6263725000000018</v>
      </c>
      <c r="G106" s="149">
        <f>+F106/F105</f>
        <v>0.79755927422439343</v>
      </c>
      <c r="H106" s="143">
        <f t="shared" si="17"/>
        <v>-0.36227054556767135</v>
      </c>
      <c r="I106" s="8"/>
      <c r="J106" s="109" t="s">
        <v>109</v>
      </c>
      <c r="K106" s="110"/>
      <c r="L106" s="111">
        <v>6.6029999999999995E-4</v>
      </c>
      <c r="M106" s="108"/>
      <c r="N106" s="149" t="e">
        <f>+M106/M105</f>
        <v>#DIV/0!</v>
      </c>
      <c r="O106" s="143">
        <f t="shared" si="18"/>
        <v>-1</v>
      </c>
      <c r="P106" s="25"/>
    </row>
    <row r="107" spans="2:16" x14ac:dyDescent="0.25">
      <c r="B107" s="22"/>
      <c r="C107" s="109" t="s">
        <v>132</v>
      </c>
      <c r="D107" s="110"/>
      <c r="E107" s="111">
        <v>0.1120814</v>
      </c>
      <c r="F107" s="108">
        <v>0.44995609999999991</v>
      </c>
      <c r="G107" s="149">
        <f>+F107/F105</f>
        <v>0.13663966575527206</v>
      </c>
      <c r="H107" s="143">
        <f t="shared" si="17"/>
        <v>3.0145474628261235</v>
      </c>
      <c r="I107" s="8"/>
      <c r="J107" s="109"/>
      <c r="K107" s="110"/>
      <c r="L107" s="111"/>
      <c r="M107" s="108"/>
      <c r="N107" s="149" t="e">
        <f>+M107/M105</f>
        <v>#DIV/0!</v>
      </c>
      <c r="O107" s="143" t="str">
        <f t="shared" si="18"/>
        <v xml:space="preserve"> - </v>
      </c>
      <c r="P107" s="25"/>
    </row>
    <row r="108" spans="2:16" x14ac:dyDescent="0.25">
      <c r="B108" s="22"/>
      <c r="C108" s="113" t="s">
        <v>116</v>
      </c>
      <c r="D108" s="114"/>
      <c r="E108" s="115">
        <v>0.45924810000000005</v>
      </c>
      <c r="F108" s="116">
        <v>5.4704000000000003E-2</v>
      </c>
      <c r="G108" s="149">
        <f>+F108/F105</f>
        <v>1.6612145663713426E-2</v>
      </c>
      <c r="H108" s="143">
        <f t="shared" si="17"/>
        <v>-0.8808835572754683</v>
      </c>
      <c r="I108" s="8"/>
      <c r="J108" s="113"/>
      <c r="K108" s="114"/>
      <c r="L108" s="115"/>
      <c r="M108" s="116"/>
      <c r="N108" s="149" t="e">
        <f>+M108/M105</f>
        <v>#DIV/0!</v>
      </c>
      <c r="O108" s="143" t="str">
        <f t="shared" si="18"/>
        <v xml:space="preserve"> - </v>
      </c>
      <c r="P108" s="25"/>
    </row>
    <row r="109" spans="2:16" x14ac:dyDescent="0.25">
      <c r="B109" s="22"/>
      <c r="C109" s="131" t="str">
        <f>+C74</f>
        <v>Colombia</v>
      </c>
      <c r="D109" s="166"/>
      <c r="E109" s="134">
        <f t="shared" ref="E109:F109" si="20">+E74</f>
        <v>0.75592879999999985</v>
      </c>
      <c r="F109" s="119">
        <f t="shared" si="20"/>
        <v>1.3304328000000001</v>
      </c>
      <c r="G109" s="142">
        <f>+F109/F109</f>
        <v>1</v>
      </c>
      <c r="H109" s="142">
        <f t="shared" si="17"/>
        <v>0.7599975024102803</v>
      </c>
      <c r="I109" s="8"/>
      <c r="J109" s="129" t="str">
        <f>+J74</f>
        <v>ninguno</v>
      </c>
      <c r="K109" s="167"/>
      <c r="L109" s="134">
        <f>+L74</f>
        <v>0</v>
      </c>
      <c r="M109" s="119">
        <f>+M74</f>
        <v>0</v>
      </c>
      <c r="N109" s="142" t="e">
        <f>+M109/M109</f>
        <v>#DIV/0!</v>
      </c>
      <c r="O109" s="142" t="str">
        <f t="shared" si="18"/>
        <v xml:space="preserve"> - </v>
      </c>
      <c r="P109" s="25"/>
    </row>
    <row r="110" spans="2:16" x14ac:dyDescent="0.25">
      <c r="B110" s="22"/>
      <c r="C110" s="109" t="s">
        <v>126</v>
      </c>
      <c r="D110" s="110"/>
      <c r="E110" s="111"/>
      <c r="F110" s="108">
        <v>0.61950330000000009</v>
      </c>
      <c r="G110" s="143">
        <f>+F110/F109</f>
        <v>0.4656404291896592</v>
      </c>
      <c r="H110" s="143" t="str">
        <f t="shared" si="17"/>
        <v xml:space="preserve"> - </v>
      </c>
      <c r="I110" s="8"/>
      <c r="J110" s="109"/>
      <c r="K110" s="110"/>
      <c r="L110" s="111"/>
      <c r="M110" s="108"/>
      <c r="N110" s="143" t="e">
        <f>+M110/M109</f>
        <v>#DIV/0!</v>
      </c>
      <c r="O110" s="143" t="str">
        <f t="shared" si="18"/>
        <v xml:space="preserve"> - </v>
      </c>
      <c r="P110" s="25"/>
    </row>
    <row r="111" spans="2:16" x14ac:dyDescent="0.25">
      <c r="B111" s="22"/>
      <c r="C111" s="109" t="s">
        <v>127</v>
      </c>
      <c r="D111" s="110"/>
      <c r="E111" s="111"/>
      <c r="F111" s="108">
        <v>0.24623019999999998</v>
      </c>
      <c r="G111" s="143">
        <f>+F111/F109</f>
        <v>0.18507526272653527</v>
      </c>
      <c r="H111" s="143" t="str">
        <f t="shared" si="17"/>
        <v xml:space="preserve"> - </v>
      </c>
      <c r="I111" s="8"/>
      <c r="J111" s="109"/>
      <c r="K111" s="110"/>
      <c r="L111" s="111"/>
      <c r="M111" s="108"/>
      <c r="N111" s="143" t="e">
        <f>+M111/M109</f>
        <v>#DIV/0!</v>
      </c>
      <c r="O111" s="143" t="str">
        <f t="shared" si="18"/>
        <v xml:space="preserve"> - </v>
      </c>
      <c r="P111" s="25"/>
    </row>
    <row r="112" spans="2:16" x14ac:dyDescent="0.25">
      <c r="B112" s="22"/>
      <c r="C112" s="113" t="s">
        <v>104</v>
      </c>
      <c r="D112" s="26"/>
      <c r="E112" s="115"/>
      <c r="F112" s="116">
        <v>0.16944049999999999</v>
      </c>
      <c r="G112" s="148">
        <f>+F112/F109</f>
        <v>0.12735742834963176</v>
      </c>
      <c r="H112" s="148" t="str">
        <f t="shared" si="17"/>
        <v xml:space="preserve"> - </v>
      </c>
      <c r="I112" s="8"/>
      <c r="J112" s="113"/>
      <c r="K112" s="114"/>
      <c r="L112" s="115"/>
      <c r="M112" s="116"/>
      <c r="N112" s="148" t="e">
        <f>+M112/M109</f>
        <v>#DIV/0!</v>
      </c>
      <c r="O112" s="148" t="str">
        <f t="shared" si="18"/>
        <v xml:space="preserve"> - </v>
      </c>
      <c r="P112" s="25"/>
    </row>
    <row r="113" spans="2:16" x14ac:dyDescent="0.25">
      <c r="B113" s="22"/>
      <c r="C113" s="89" t="s">
        <v>33</v>
      </c>
      <c r="D113" s="8"/>
      <c r="E113" s="34"/>
      <c r="F113" s="8"/>
      <c r="G113" s="8"/>
      <c r="H113" s="8"/>
      <c r="I113" s="8"/>
      <c r="J113" s="89" t="s">
        <v>33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8:D38"/>
    <mergeCell ref="J38:K38"/>
    <mergeCell ref="C33:O35"/>
    <mergeCell ref="C36:H36"/>
    <mergeCell ref="J36:O36"/>
    <mergeCell ref="C37:H37"/>
    <mergeCell ref="J37:O37"/>
    <mergeCell ref="F10:L10"/>
    <mergeCell ref="F11:G11"/>
    <mergeCell ref="B1:P1"/>
    <mergeCell ref="C7:O8"/>
    <mergeCell ref="F9:L9"/>
    <mergeCell ref="C66:O68"/>
    <mergeCell ref="C69:H69"/>
    <mergeCell ref="J69:O69"/>
    <mergeCell ref="C70:H70"/>
    <mergeCell ref="J70:O70"/>
    <mergeCell ref="C100:D100"/>
    <mergeCell ref="J100:K100"/>
    <mergeCell ref="C71:D71"/>
    <mergeCell ref="J71:K71"/>
    <mergeCell ref="C98:H98"/>
    <mergeCell ref="J98:O98"/>
    <mergeCell ref="C99:H99"/>
    <mergeCell ref="J99:O9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Carátula</vt:lpstr>
      <vt:lpstr>Índice</vt:lpstr>
      <vt:lpstr>Oriente</vt:lpstr>
      <vt:lpstr>Amazonas</vt:lpstr>
      <vt:lpstr>Loreto</vt:lpstr>
      <vt:lpstr>San Martín</vt:lpstr>
      <vt:lpstr>Ucayali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2017-03-13T21:09:18Z</dcterms:modified>
</cp:coreProperties>
</file>